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9" i="1" l="1"/>
  <c r="G12" i="1" l="1"/>
  <c r="G13" i="1"/>
  <c r="J13" i="1"/>
  <c r="I13" i="1"/>
  <c r="H13" i="1"/>
  <c r="J14" i="1" l="1"/>
  <c r="I14" i="1"/>
  <c r="H14" i="1"/>
  <c r="E19" i="1"/>
  <c r="G14" i="1"/>
  <c r="G4" i="1"/>
  <c r="J15" i="1" l="1"/>
  <c r="J16" i="1"/>
  <c r="I16" i="1"/>
  <c r="H16" i="1"/>
  <c r="G16" i="1"/>
  <c r="I15" i="1"/>
  <c r="H15" i="1"/>
  <c r="G15" i="1"/>
  <c r="J12" i="1"/>
  <c r="H12" i="1"/>
  <c r="J4" i="1"/>
  <c r="I4" i="1"/>
  <c r="H4" i="1"/>
  <c r="E9" i="1" l="1"/>
  <c r="J18" i="1" l="1"/>
  <c r="J19" i="1" s="1"/>
  <c r="I18" i="1"/>
  <c r="H18" i="1"/>
  <c r="H19" i="1" s="1"/>
  <c r="G18" i="1"/>
  <c r="G19" i="1" s="1"/>
  <c r="J8" i="1"/>
  <c r="G8" i="1"/>
  <c r="H8" i="1"/>
  <c r="I8" i="1"/>
  <c r="I12" i="1" l="1"/>
  <c r="I19" i="1" s="1"/>
  <c r="J7" i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<sst xmlns="http://schemas.openxmlformats.org/spreadsheetml/2006/main" count="51" uniqueCount="47">
  <si>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</si>
  <si>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</si>
  <si>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</si>
  <si>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</si>
  <si>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</si>
  <si>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</si>
  <si>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</si>
  <si>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</si>
  <si>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</si>
  <si>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</si>
  <si>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</si>
  <si>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</si>
  <si>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</si>
  <si>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</si>
  <si>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</si>
  <si>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</si>
  <si>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</si>
  <si>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</si>
  <si>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</si>
  <si>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</si>
  <si>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</si>
  <si>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</si>
  <si>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</si>
  <si>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</si>
  <si>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Бутерброд с сыром</t>
  </si>
  <si>
    <t>хлеб черн.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</si>
  <si>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</si>
  <si>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</si>
  <si>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</si>
  <si>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</si>
  <si>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</si>
  <si>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</si>
  <si>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39.3</t>
  </si>
  <si>
    <t>16</t>
  </si>
  <si>
    <t>40/2</t>
  </si>
  <si>
    <t>Гренки</t>
  </si>
  <si>
    <t>Котлета из кур</t>
  </si>
  <si>
    <t>Каша гречневая рассыпчатая</t>
  </si>
  <si>
    <t>Компот из кураги</t>
  </si>
  <si>
    <t>хлеб бел.</t>
  </si>
  <si>
    <t>Суп-пюре картофельный с мясом, зеленью</t>
  </si>
  <si>
    <t>фрукты</t>
  </si>
  <si>
    <t>Фрукты</t>
  </si>
  <si>
    <t>Хлеб ржано-пшеничный витаминизированный</t>
  </si>
  <si>
    <t>27/11</t>
  </si>
  <si>
    <t>Чай каркаде</t>
  </si>
  <si>
    <t>Салат из свежей капусты с помидорами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</si>
</sst>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3" xfId="5" applyNumberFormat="1" applyFill="1" applyBorder="1" applyProtection="1">
      <protection locked="0"/>
    </xf>
    <xf numFmtId="2" fontId="8" fillId="0" borderId="1" xfId="7" applyNumberFormat="1" applyFont="1" applyFill="1" applyBorder="1" applyAlignment="1">
      <alignment horizontal="left" vertical="center" wrapText="1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2" fillId="0" borderId="1" xfId="0" applyNumberFormat="1" applyFont="1" applyFill="1" applyBorder="1" applyAlignment="1" applyProtection="1">
      <alignment horizontal="left"/>
      <protection locked="0"/>
    </xf>
    <xf numFmtId="2" fontId="6" fillId="0" borderId="1" xfId="8" applyNumberFormat="1" applyFont="1" applyFill="1" applyBorder="1" applyAlignment="1">
      <alignment horizontal="left" vertical="center"/>
    </xf>
    <xf numFmtId="49" fontId="6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 wrapText="1"/>
    </xf>
    <xf numFmtId="2" fontId="6" fillId="0" borderId="1" xfId="7" applyNumberFormat="1" applyFont="1" applyFill="1" applyBorder="1" applyAlignment="1">
      <alignment horizontal="left" vertical="center" wrapText="1"/>
    </xf>
    <xf numFmtId="0" fontId="3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Fill="1" applyBorder="1" applyAlignment="1">
      <alignment horizontal="left" vertical="center"/>
    </xf>
    <xf numFmtId="2" fontId="6" fillId="0" borderId="3" xfId="7" applyNumberFormat="1" applyFont="1" applyBorder="1" applyAlignment="1">
      <alignment horizontal="left" vertical="center"/>
    </xf>
    <xf numFmtId="0" fontId="7" fillId="0" borderId="1" xfId="5" applyFill="1" applyBorder="1" applyProtection="1">
      <protection locked="0"/>
    </xf>
    <xf numFmtId="0" fontId="7" fillId="0" borderId="1" xfId="5" applyFill="1" applyBorder="1"/>
    <xf numFmtId="2" fontId="11" fillId="0" borderId="3" xfId="7" applyNumberFormat="1" applyFont="1" applyFill="1" applyBorder="1" applyAlignment="1">
      <alignment horizontal="left" vertical="center"/>
    </xf>
    <xf numFmtId="0" fontId="7" fillId="3" borderId="1" xfId="5" applyFill="1" applyBorder="1" applyProtection="1">
      <protection locked="0"/>
    </xf>
    <xf numFmtId="2" fontId="6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2" fillId="0" borderId="1" xfId="5" applyFont="1" applyBorder="1"/>
    <xf numFmtId="2" fontId="12" fillId="0" borderId="3" xfId="0" applyNumberFormat="1" applyFont="1" applyFill="1" applyBorder="1" applyAlignment="1" applyProtection="1">
      <alignment horizontal="left"/>
      <protection locked="0"/>
    </xf>
    <xf numFmtId="0" fontId="1" fillId="0" borderId="1" xfId="5" applyFont="1" applyBorder="1"/>
    <xf numFmtId="2" fontId="8" fillId="0" borderId="1" xfId="7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/>
      <c r="C1" s="54"/>
      <c r="D1" s="55"/>
      <c r="E1" s="32" t="s">
        <v>19</v>
      </c>
      <c r="F1" s="33"/>
      <c r="G1" s="32"/>
      <c r="H1" s="32"/>
      <c r="I1" s="32" t="s">
        <v>1</v>
      </c>
      <c r="J1" s="34">
        <v>46300</v>
      </c>
    </row>
    <row r="2" spans="1:10" ht="7.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7"/>
    </row>
    <row r="3" spans="1:10" x14ac:dyDescent="0.25">
      <c r="A3" s="38" t="s">
        <v>2</v>
      </c>
      <c r="B3" s="39" t="s">
        <v>3</v>
      </c>
      <c r="C3" s="40" t="s">
        <v>20</v>
      </c>
      <c r="D3" s="39" t="s">
        <v>4</v>
      </c>
      <c r="E3" s="39" t="s">
        <v>21</v>
      </c>
      <c r="F3" s="39" t="s">
        <v>5</v>
      </c>
      <c r="G3" s="39" t="s">
        <v>6</v>
      </c>
      <c r="H3" s="39" t="s">
        <v>7</v>
      </c>
      <c r="I3" s="39" t="s">
        <v>8</v>
      </c>
      <c r="J3" s="41" t="s">
        <v>9</v>
      </c>
    </row>
    <row r="4" spans="1:10" ht="31.5" x14ac:dyDescent="0.25">
      <c r="A4" s="56" t="s">
        <v>10</v>
      </c>
      <c r="B4" s="6" t="s">
        <v>11</v>
      </c>
      <c r="C4" s="15" t="s">
        <v>26</v>
      </c>
      <c r="D4" s="11" t="s">
        <v>27</v>
      </c>
      <c r="E4" s="17">
        <v>200</v>
      </c>
      <c r="F4" s="20">
        <v>32.81</v>
      </c>
      <c r="G4" s="20">
        <f>E4*294.95/220</f>
        <v>268.13636363636363</v>
      </c>
      <c r="H4" s="20">
        <f>E4*5.5/200</f>
        <v>5.5</v>
      </c>
      <c r="I4" s="20">
        <f>E4*9.9/200</f>
        <v>9.9</v>
      </c>
      <c r="J4" s="42">
        <f>E4*39.26/200</f>
        <v>39.26</v>
      </c>
    </row>
    <row r="5" spans="1:10" ht="15.75" x14ac:dyDescent="0.25">
      <c r="A5" s="56"/>
      <c r="B5" s="50" t="s">
        <v>41</v>
      </c>
      <c r="C5" s="15" t="s">
        <v>22</v>
      </c>
      <c r="D5" s="25" t="s">
        <v>42</v>
      </c>
      <c r="E5" s="20">
        <v>100</v>
      </c>
      <c r="F5" s="18">
        <v>44.49</v>
      </c>
      <c r="G5" s="21">
        <v>49</v>
      </c>
      <c r="H5" s="21">
        <v>0.4</v>
      </c>
      <c r="I5" s="21">
        <v>0.4</v>
      </c>
      <c r="J5" s="43">
        <v>10.95</v>
      </c>
    </row>
    <row r="6" spans="1:10" ht="15.75" x14ac:dyDescent="0.25">
      <c r="A6" s="56"/>
      <c r="B6" s="6" t="s">
        <v>12</v>
      </c>
      <c r="C6" s="24" t="s">
        <v>44</v>
      </c>
      <c r="D6" s="25" t="s">
        <v>45</v>
      </c>
      <c r="E6" s="20">
        <v>200</v>
      </c>
      <c r="F6" s="18">
        <v>6.15</v>
      </c>
      <c r="G6" s="20">
        <v>56</v>
      </c>
      <c r="H6" s="20">
        <v>0.2</v>
      </c>
      <c r="I6" s="20">
        <v>0</v>
      </c>
      <c r="J6" s="42">
        <v>13.7</v>
      </c>
    </row>
    <row r="7" spans="1:10" ht="15.75" x14ac:dyDescent="0.25">
      <c r="A7" s="56"/>
      <c r="B7" s="28" t="s">
        <v>39</v>
      </c>
      <c r="C7" s="15">
        <v>44240</v>
      </c>
      <c r="D7" s="11" t="s">
        <v>24</v>
      </c>
      <c r="E7" s="20">
        <v>60</v>
      </c>
      <c r="F7" s="18">
        <v>43.41</v>
      </c>
      <c r="G7" s="21">
        <f>E7*153.24/60</f>
        <v>153.24000000000004</v>
      </c>
      <c r="H7" s="21">
        <f>E7*7.32/60</f>
        <v>7.3200000000000012</v>
      </c>
      <c r="I7" s="21">
        <f>E7*4.44/60</f>
        <v>4.4400000000000004</v>
      </c>
      <c r="J7" s="43">
        <f>E7*21/60</f>
        <v>21</v>
      </c>
    </row>
    <row r="8" spans="1:10" ht="31.5" x14ac:dyDescent="0.25">
      <c r="A8" s="56"/>
      <c r="B8" s="44" t="s">
        <v>25</v>
      </c>
      <c r="C8" s="15" t="s">
        <v>23</v>
      </c>
      <c r="D8" s="25" t="s">
        <v>43</v>
      </c>
      <c r="E8" s="20">
        <v>30</v>
      </c>
      <c r="F8" s="20">
        <v>3.19</v>
      </c>
      <c r="G8" s="20">
        <f>E8*68.97/30</f>
        <v>68.97</v>
      </c>
      <c r="H8" s="20">
        <f>E8*1.68/30</f>
        <v>1.68</v>
      </c>
      <c r="I8" s="20">
        <f>E8*0.33/30</f>
        <v>0.33</v>
      </c>
      <c r="J8" s="42">
        <f>E8*14.82/30</f>
        <v>14.82</v>
      </c>
    </row>
    <row r="9" spans="1:10" ht="15.75" x14ac:dyDescent="0.25">
      <c r="A9" s="56"/>
      <c r="B9" s="45"/>
      <c r="C9" s="15"/>
      <c r="D9" s="53"/>
      <c r="E9" s="19">
        <f>E4+E5+E6+E7+E8</f>
        <v>590</v>
      </c>
      <c r="F9" s="19">
        <f>F4+F5+F6+F7+F8</f>
        <v>130.05000000000001</v>
      </c>
      <c r="G9" s="19">
        <f t="shared" ref="G9:J9" si="0">G4+G5+G6+G7+G8</f>
        <v>595.34636363636366</v>
      </c>
      <c r="H9" s="19">
        <f t="shared" si="0"/>
        <v>15.100000000000001</v>
      </c>
      <c r="I9" s="19">
        <f t="shared" si="0"/>
        <v>15.070000000000002</v>
      </c>
      <c r="J9" s="46">
        <f t="shared" si="0"/>
        <v>99.72999999999999</v>
      </c>
    </row>
    <row r="10" spans="1:10" x14ac:dyDescent="0.25">
      <c r="A10" s="35" t="s">
        <v>13</v>
      </c>
      <c r="B10" s="12"/>
      <c r="C10" s="29"/>
      <c r="D10" s="7"/>
      <c r="E10" s="8"/>
      <c r="F10" s="9"/>
      <c r="G10" s="8"/>
      <c r="H10" s="8"/>
      <c r="I10" s="8"/>
      <c r="J10" s="10"/>
    </row>
    <row r="11" spans="1:10" x14ac:dyDescent="0.25">
      <c r="A11" s="35"/>
      <c r="B11" s="47"/>
      <c r="C11" s="29"/>
      <c r="D11" s="7"/>
      <c r="E11" s="8"/>
      <c r="F11" s="9"/>
      <c r="G11" s="8"/>
      <c r="H11" s="8"/>
      <c r="I11" s="8"/>
      <c r="J11" s="10"/>
    </row>
    <row r="12" spans="1:10" ht="31.5" x14ac:dyDescent="0.25">
      <c r="A12" s="35" t="s">
        <v>14</v>
      </c>
      <c r="B12" s="6" t="s">
        <v>15</v>
      </c>
      <c r="C12" s="15" t="s">
        <v>28</v>
      </c>
      <c r="D12" s="27" t="s">
        <v>46</v>
      </c>
      <c r="E12" s="20">
        <v>60</v>
      </c>
      <c r="F12" s="23">
        <v>10.64</v>
      </c>
      <c r="G12" s="16">
        <f>E12*128/100</f>
        <v>76.8</v>
      </c>
      <c r="H12" s="16">
        <f>E12*1.5/60</f>
        <v>1.5</v>
      </c>
      <c r="I12" s="16">
        <f>E12*6/60</f>
        <v>6</v>
      </c>
      <c r="J12" s="48">
        <f>E12*4.25/60</f>
        <v>4.25</v>
      </c>
    </row>
    <row r="13" spans="1:10" ht="31.5" x14ac:dyDescent="0.25">
      <c r="A13" s="35"/>
      <c r="B13" s="6" t="s">
        <v>16</v>
      </c>
      <c r="C13" s="15" t="s">
        <v>29</v>
      </c>
      <c r="D13" s="26" t="s">
        <v>40</v>
      </c>
      <c r="E13" s="20">
        <v>200</v>
      </c>
      <c r="F13" s="23">
        <v>31.35</v>
      </c>
      <c r="G13" s="16">
        <f>E13*132/200</f>
        <v>132</v>
      </c>
      <c r="H13" s="16">
        <f>E13*4.46/200</f>
        <v>4.46</v>
      </c>
      <c r="I13" s="16">
        <f>E13*4.66/200</f>
        <v>4.66</v>
      </c>
      <c r="J13" s="48">
        <f>E13*18.04/200</f>
        <v>18.04</v>
      </c>
    </row>
    <row r="14" spans="1:10" ht="15.75" x14ac:dyDescent="0.25">
      <c r="A14" s="35"/>
      <c r="B14" s="52" t="s">
        <v>39</v>
      </c>
      <c r="C14" s="24" t="s">
        <v>34</v>
      </c>
      <c r="D14" s="25" t="s">
        <v>35</v>
      </c>
      <c r="E14" s="20">
        <v>20</v>
      </c>
      <c r="F14" s="23">
        <v>2.5499999999999998</v>
      </c>
      <c r="G14" s="20">
        <f>E14*51.4/20</f>
        <v>51.4</v>
      </c>
      <c r="H14" s="20">
        <f>E14*1.71/20</f>
        <v>1.7100000000000002</v>
      </c>
      <c r="I14" s="20">
        <f>E14*0.17/20</f>
        <v>0.17</v>
      </c>
      <c r="J14" s="42">
        <f>E14*10.75/20</f>
        <v>10.75</v>
      </c>
    </row>
    <row r="15" spans="1:10" ht="15.75" x14ac:dyDescent="0.25">
      <c r="A15" s="35"/>
      <c r="B15" s="6" t="s">
        <v>30</v>
      </c>
      <c r="C15" s="15" t="s">
        <v>31</v>
      </c>
      <c r="D15" s="27" t="s">
        <v>36</v>
      </c>
      <c r="E15" s="20">
        <v>90</v>
      </c>
      <c r="F15" s="23">
        <v>74.180000000000007</v>
      </c>
      <c r="G15" s="20">
        <f>E15*186.3/90</f>
        <v>186.3</v>
      </c>
      <c r="H15" s="20">
        <f>E15*13.32/90</f>
        <v>13.32</v>
      </c>
      <c r="I15" s="20">
        <f>E15*11.16/90</f>
        <v>11.16</v>
      </c>
      <c r="J15" s="42">
        <f>E15*8.19/90</f>
        <v>8.19</v>
      </c>
    </row>
    <row r="16" spans="1:10" ht="15.75" x14ac:dyDescent="0.25">
      <c r="A16" s="35"/>
      <c r="B16" s="6" t="s">
        <v>17</v>
      </c>
      <c r="C16" s="15" t="s">
        <v>32</v>
      </c>
      <c r="D16" s="27" t="s">
        <v>37</v>
      </c>
      <c r="E16" s="20">
        <v>180</v>
      </c>
      <c r="F16" s="23">
        <v>14.15</v>
      </c>
      <c r="G16" s="21">
        <f>E16*181.5/150</f>
        <v>217.8</v>
      </c>
      <c r="H16" s="21">
        <f>E16*6.63/150</f>
        <v>7.9560000000000004</v>
      </c>
      <c r="I16" s="21">
        <f>E16*4.44/150</f>
        <v>5.3280000000000003</v>
      </c>
      <c r="J16" s="43">
        <f>E16*28.8/150</f>
        <v>34.56</v>
      </c>
    </row>
    <row r="17" spans="1:10" ht="15.75" x14ac:dyDescent="0.25">
      <c r="A17" s="35"/>
      <c r="B17" s="6" t="s">
        <v>18</v>
      </c>
      <c r="C17" s="15" t="s">
        <v>33</v>
      </c>
      <c r="D17" s="26" t="s">
        <v>38</v>
      </c>
      <c r="E17" s="20">
        <v>200</v>
      </c>
      <c r="F17" s="23">
        <v>12.67</v>
      </c>
      <c r="G17" s="20">
        <v>114</v>
      </c>
      <c r="H17" s="20">
        <v>1</v>
      </c>
      <c r="I17" s="20">
        <v>0</v>
      </c>
      <c r="J17" s="42">
        <v>27.4</v>
      </c>
    </row>
    <row r="18" spans="1:10" ht="31.5" x14ac:dyDescent="0.25">
      <c r="A18" s="35"/>
      <c r="B18" s="6" t="s">
        <v>25</v>
      </c>
      <c r="C18" s="15" t="s">
        <v>23</v>
      </c>
      <c r="D18" s="25" t="s">
        <v>43</v>
      </c>
      <c r="E18" s="20">
        <v>50</v>
      </c>
      <c r="F18" s="23">
        <v>5.32</v>
      </c>
      <c r="G18" s="20">
        <f>E18*68.97/30</f>
        <v>114.95</v>
      </c>
      <c r="H18" s="20">
        <f>E18*1.68/30</f>
        <v>2.8</v>
      </c>
      <c r="I18" s="20">
        <f>E18*0.33/30</f>
        <v>0.55000000000000004</v>
      </c>
      <c r="J18" s="42">
        <f>E18*14.82/30</f>
        <v>24.7</v>
      </c>
    </row>
    <row r="19" spans="1:10" ht="15.75" x14ac:dyDescent="0.25">
      <c r="A19" s="35"/>
      <c r="B19" s="13"/>
      <c r="C19" s="30"/>
      <c r="D19" s="14"/>
      <c r="E19" s="22">
        <f t="shared" ref="E19:I19" si="1">SUM(E12:E18)</f>
        <v>800</v>
      </c>
      <c r="F19" s="22">
        <f>SUM(F12:F18)-0.01</f>
        <v>150.85</v>
      </c>
      <c r="G19" s="22">
        <f t="shared" si="1"/>
        <v>893.25</v>
      </c>
      <c r="H19" s="22">
        <f t="shared" si="1"/>
        <v>32.746000000000002</v>
      </c>
      <c r="I19" s="22">
        <f t="shared" si="1"/>
        <v>27.868000000000002</v>
      </c>
      <c r="J19" s="51">
        <f>SUM(J12:J18)</f>
        <v>127.89</v>
      </c>
    </row>
    <row r="20" spans="1:10" ht="15.75" thickBot="1" x14ac:dyDescent="0.3">
      <c r="A20" s="49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G19:J19" unlockedFormula="1"/>
    <ignoredError sqref="C4 C12 C15 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