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F10" i="1"/>
  <c r="J10" i="1" l="1"/>
  <c r="H10" i="1"/>
  <c r="F21" i="1" l="1"/>
  <c r="H4" i="1" l="1"/>
  <c r="G13" i="1" l="1"/>
  <c r="J13" i="1"/>
  <c r="I13" i="1"/>
  <c r="H13" i="1"/>
  <c r="J14" i="1" l="1"/>
  <c r="I14" i="1"/>
  <c r="H14" i="1"/>
  <c r="G14" i="1"/>
  <c r="J16" i="1" l="1"/>
  <c r="I16" i="1"/>
  <c r="H16" i="1"/>
  <c r="G16" i="1"/>
  <c r="I4" i="1"/>
  <c r="G5" i="1"/>
  <c r="J5" i="1"/>
  <c r="I5" i="1"/>
  <c r="H5" i="1"/>
  <c r="E10" i="1" l="1"/>
  <c r="J4" i="1" l="1"/>
  <c r="G4" i="1"/>
  <c r="J8" i="1"/>
  <c r="I8" i="1"/>
  <c r="H8" i="1"/>
  <c r="G8" i="1"/>
  <c r="J7" i="1"/>
  <c r="I7" i="1"/>
  <c r="H7" i="1"/>
  <c r="G7" i="1"/>
  <c r="G10" i="1" l="1"/>
  <c r="I10" i="1"/>
  <c r="J15" i="1"/>
  <c r="I15" i="1"/>
  <c r="H15" i="1"/>
  <c r="G15" i="1"/>
  <c r="E21" i="1" l="1"/>
  <c r="J19" i="1" l="1"/>
  <c r="I19" i="1"/>
  <c r="H19" i="1"/>
  <c r="G19" i="1"/>
  <c r="J18" i="1"/>
  <c r="I18" i="1"/>
  <c r="I21" i="1" s="1"/>
  <c r="H18" i="1"/>
  <c r="H21" i="1" s="1"/>
  <c r="G18" i="1"/>
  <c r="G21" i="1" s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<sst xmlns="http://schemas.openxmlformats.org/spreadsheetml/2006/main" count="51" uniqueCount="42">
  <si>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</si>
  <si>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</si>
  <si>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</si>
  <si>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</si>
  <si>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</si>
  <si>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</si>
  <si>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</si>
  <si>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</si>
  <si>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</si>
  <si>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</si>
  <si>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</si>
  <si>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</si>
  <si>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</si>
  <si>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</si>
  <si>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</si>
  <si>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</si>
  <si>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</si>
  <si>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</si>
  <si>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</si>
  <si>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</si>
  <si>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</si>
  <si>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</si>
  <si>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</si>
  <si>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</si>
  <si>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18.2</t>
  </si>
  <si>
    <t>44510</t>
  </si>
  <si>
    <t>Голень или бедро птицы отварное</t>
  </si>
  <si>
    <t>Рис припущенный</t>
  </si>
  <si>
    <t>Компот из кураги и изюма</t>
  </si>
  <si>
    <t>44533</t>
  </si>
  <si>
    <t>36.81</t>
  </si>
  <si>
    <t>Капуста тушеная</t>
  </si>
  <si>
    <t>Чай ягодный</t>
  </si>
  <si>
    <t>Суп картофельный с макаронными изделиями, мясом и зеленью</t>
  </si>
  <si>
    <t>29/11</t>
  </si>
  <si>
    <t>Хлеб пшеничный витаминизированный</t>
  </si>
  <si>
    <t>Хлеб ржано-пшеничный</t>
  </si>
  <si>
    <t>гор.напиток</t>
  </si>
  <si>
    <t>Салат из помидор с зеленью и растительным маслом</t>
  </si>
  <si>
    <t>Тефтели мясные с рисом паровые</t>
  </si>
  <si>
    <t>20/1</t>
  </si>
  <si>
    <t>21/05/2026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</si>
</sst>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165" fontId="6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  <xf numFmtId="0" fontId="3" fillId="0" borderId="0"/>
    <xf numFmtId="0" fontId="3" fillId="0" borderId="0"/>
  </cellStyleXfs>
  <cellXfs count="58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8" fillId="0" borderId="1" xfId="5" applyBorder="1"/>
    <xf numFmtId="0" fontId="8" fillId="3" borderId="1" xfId="5" applyFill="1" applyBorder="1" applyProtection="1">
      <protection locked="0"/>
    </xf>
    <xf numFmtId="0" fontId="8" fillId="3" borderId="1" xfId="5" applyFill="1" applyBorder="1" applyAlignment="1" applyProtection="1">
      <alignment wrapText="1"/>
      <protection locked="0"/>
    </xf>
    <xf numFmtId="1" fontId="8" fillId="3" borderId="1" xfId="5" applyNumberFormat="1" applyFill="1" applyBorder="1" applyProtection="1">
      <protection locked="0"/>
    </xf>
    <xf numFmtId="2" fontId="8" fillId="3" borderId="1" xfId="5" applyNumberFormat="1" applyFill="1" applyBorder="1" applyProtection="1">
      <protection locked="0"/>
    </xf>
    <xf numFmtId="1" fontId="8" fillId="3" borderId="3" xfId="5" applyNumberFormat="1" applyFill="1" applyBorder="1" applyProtection="1">
      <protection locked="0"/>
    </xf>
    <xf numFmtId="0" fontId="8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9" fillId="2" borderId="1" xfId="7" applyNumberFormat="1" applyFont="1" applyFill="1" applyBorder="1" applyAlignment="1">
      <alignment horizontal="left" vertical="center"/>
    </xf>
    <xf numFmtId="2" fontId="7" fillId="4" borderId="0" xfId="7" applyNumberFormat="1" applyFont="1" applyFill="1" applyBorder="1" applyAlignment="1">
      <alignment horizontal="left" vertical="center"/>
    </xf>
    <xf numFmtId="2" fontId="7" fillId="0" borderId="0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vertical="center"/>
    </xf>
    <xf numFmtId="0" fontId="9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 wrapText="1"/>
    </xf>
    <xf numFmtId="2" fontId="9" fillId="4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7" fillId="0" borderId="1" xfId="9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 wrapText="1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0" fontId="7" fillId="4" borderId="1" xfId="7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 wrapText="1"/>
    </xf>
    <xf numFmtId="0" fontId="2" fillId="0" borderId="1" xfId="5" applyFont="1" applyBorder="1"/>
    <xf numFmtId="2" fontId="7" fillId="0" borderId="1" xfId="7" applyNumberFormat="1" applyFont="1" applyFill="1" applyBorder="1" applyAlignment="1">
      <alignment vertical="center"/>
    </xf>
    <xf numFmtId="49" fontId="7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49" fontId="7" fillId="4" borderId="1" xfId="7" applyNumberFormat="1" applyFont="1" applyFill="1" applyBorder="1" applyAlignment="1">
      <alignment horizontal="left" vertical="center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9" fillId="0" borderId="3" xfId="7" applyNumberFormat="1" applyFont="1" applyFill="1" applyBorder="1" applyAlignment="1">
      <alignment horizontal="left" vertical="center"/>
    </xf>
    <xf numFmtId="2" fontId="7" fillId="0" borderId="3" xfId="7" applyNumberFormat="1" applyFont="1" applyBorder="1" applyAlignment="1">
      <alignment horizontal="left" vertical="center"/>
    </xf>
    <xf numFmtId="2" fontId="11" fillId="0" borderId="3" xfId="7" applyNumberFormat="1" applyFont="1" applyFill="1" applyBorder="1" applyAlignment="1">
      <alignment horizontal="left" vertical="center" wrapText="1"/>
    </xf>
    <xf numFmtId="2" fontId="7" fillId="4" borderId="3" xfId="7" applyNumberFormat="1" applyFont="1" applyFill="1" applyBorder="1" applyAlignment="1">
      <alignment horizontal="left" vertical="center"/>
    </xf>
    <xf numFmtId="2" fontId="11" fillId="0" borderId="3" xfId="7" applyNumberFormat="1" applyFont="1" applyFill="1" applyBorder="1" applyAlignment="1">
      <alignment horizontal="left" vertical="center"/>
    </xf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  <xf numFmtId="49" fontId="0" fillId="2" borderId="7" xfId="0" applyNumberFormat="1" applyFill="1" applyBorder="1" applyProtection="1">
      <protection locked="0"/>
    </xf>
  </cellXfs>
  <cellStyles count="12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Обычный 5 2 2" xfId="11"/>
    <cellStyle name="Обычный 5 3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9" t="s">
        <v>0</v>
      </c>
      <c r="B1" s="54"/>
      <c r="C1" s="54"/>
      <c r="D1" s="55"/>
      <c r="E1" s="40" t="s">
        <v>17</v>
      </c>
      <c r="F1" s="41"/>
      <c r="G1" s="40"/>
      <c r="H1" s="40"/>
      <c r="I1" s="40" t="s">
        <v>1</v>
      </c>
      <c r="J1" s="57" t="s">
        <v>41</v>
      </c>
    </row>
    <row r="2" spans="1:11" ht="7.5" customHeight="1" x14ac:dyDescent="0.25">
      <c r="A2" s="42"/>
      <c r="B2" s="43"/>
      <c r="C2" s="43"/>
      <c r="D2" s="43"/>
      <c r="E2" s="43"/>
      <c r="F2" s="43"/>
      <c r="G2" s="43"/>
      <c r="H2" s="43"/>
      <c r="I2" s="43"/>
      <c r="J2" s="44"/>
    </row>
    <row r="3" spans="1:11" x14ac:dyDescent="0.25">
      <c r="A3" s="45" t="s">
        <v>2</v>
      </c>
      <c r="B3" s="46" t="s">
        <v>3</v>
      </c>
      <c r="C3" s="46" t="s">
        <v>18</v>
      </c>
      <c r="D3" s="46" t="s">
        <v>4</v>
      </c>
      <c r="E3" s="46" t="s">
        <v>19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1" ht="15.75" x14ac:dyDescent="0.25">
      <c r="A4" s="56" t="s">
        <v>10</v>
      </c>
      <c r="B4" s="34" t="s">
        <v>15</v>
      </c>
      <c r="C4" s="36" t="s">
        <v>29</v>
      </c>
      <c r="D4" s="27" t="s">
        <v>31</v>
      </c>
      <c r="E4" s="27">
        <v>150</v>
      </c>
      <c r="F4" s="31">
        <v>17.170000000000002</v>
      </c>
      <c r="G4" s="30">
        <f>104.4*E4/180</f>
        <v>87</v>
      </c>
      <c r="H4" s="29">
        <f>3.9*E4/180-0.01</f>
        <v>3.24</v>
      </c>
      <c r="I4" s="29">
        <f>3.73*E4/200</f>
        <v>2.7974999999999999</v>
      </c>
      <c r="J4" s="48">
        <f>14.28*E4/180</f>
        <v>11.9</v>
      </c>
    </row>
    <row r="5" spans="1:11" ht="15.75" x14ac:dyDescent="0.25">
      <c r="A5" s="56"/>
      <c r="B5" s="34" t="s">
        <v>21</v>
      </c>
      <c r="C5" s="36" t="s">
        <v>30</v>
      </c>
      <c r="D5" s="26" t="s">
        <v>39</v>
      </c>
      <c r="E5" s="29">
        <v>93</v>
      </c>
      <c r="F5" s="29">
        <v>89.36</v>
      </c>
      <c r="G5" s="30">
        <f>230.6*E5/100</f>
        <v>214.458</v>
      </c>
      <c r="H5" s="30">
        <f>12.9*E5/100</f>
        <v>11.997</v>
      </c>
      <c r="I5" s="30">
        <f>13.4*E5/100</f>
        <v>12.462</v>
      </c>
      <c r="J5" s="49">
        <f>14.6*E5/100</f>
        <v>13.577999999999999</v>
      </c>
    </row>
    <row r="6" spans="1:11" ht="15.75" x14ac:dyDescent="0.25">
      <c r="A6" s="56"/>
      <c r="B6" s="37" t="s">
        <v>37</v>
      </c>
      <c r="C6" s="36" t="s">
        <v>34</v>
      </c>
      <c r="D6" s="27" t="s">
        <v>32</v>
      </c>
      <c r="E6" s="27">
        <v>200</v>
      </c>
      <c r="F6" s="31">
        <v>9.25</v>
      </c>
      <c r="G6" s="30">
        <v>78</v>
      </c>
      <c r="H6" s="29">
        <v>0.3</v>
      </c>
      <c r="I6" s="29">
        <v>0.1</v>
      </c>
      <c r="J6" s="48">
        <v>18.899999999999999</v>
      </c>
    </row>
    <row r="7" spans="1:11" ht="15.75" x14ac:dyDescent="0.25">
      <c r="A7" s="56"/>
      <c r="B7" s="34" t="s">
        <v>23</v>
      </c>
      <c r="C7" s="28" t="s">
        <v>20</v>
      </c>
      <c r="D7" s="35" t="s">
        <v>35</v>
      </c>
      <c r="E7" s="29">
        <v>50</v>
      </c>
      <c r="F7" s="25">
        <v>5.32</v>
      </c>
      <c r="G7" s="29">
        <f>E7*70.14/30</f>
        <v>116.9</v>
      </c>
      <c r="H7" s="29">
        <f>E7*2.37/30</f>
        <v>3.95</v>
      </c>
      <c r="I7" s="29">
        <f>E7*0.3/30</f>
        <v>0.5</v>
      </c>
      <c r="J7" s="48">
        <f>E7*14.49/30</f>
        <v>24.15</v>
      </c>
    </row>
    <row r="8" spans="1:11" ht="15.75" x14ac:dyDescent="0.25">
      <c r="A8" s="56"/>
      <c r="B8" s="34" t="s">
        <v>22</v>
      </c>
      <c r="C8" s="28" t="s">
        <v>20</v>
      </c>
      <c r="D8" s="35" t="s">
        <v>36</v>
      </c>
      <c r="E8" s="29">
        <v>40</v>
      </c>
      <c r="F8" s="25">
        <v>3.94</v>
      </c>
      <c r="G8" s="29">
        <f>E8*68.97/30</f>
        <v>91.960000000000008</v>
      </c>
      <c r="H8" s="29">
        <f>E8*1.68/30</f>
        <v>2.2400000000000002</v>
      </c>
      <c r="I8" s="29">
        <f>E8*0.33/30</f>
        <v>0.44000000000000006</v>
      </c>
      <c r="J8" s="48">
        <f>E8*14.82/30</f>
        <v>19.759999999999998</v>
      </c>
    </row>
    <row r="9" spans="1:11" ht="15.75" x14ac:dyDescent="0.25">
      <c r="A9" s="56"/>
      <c r="B9" s="6"/>
      <c r="C9" s="28"/>
      <c r="D9" s="17"/>
      <c r="E9" s="29"/>
      <c r="F9" s="25"/>
      <c r="G9" s="29"/>
      <c r="H9" s="29"/>
      <c r="I9" s="29"/>
      <c r="J9" s="48"/>
    </row>
    <row r="10" spans="1:11" ht="15.75" x14ac:dyDescent="0.25">
      <c r="A10" s="56"/>
      <c r="B10" s="6"/>
      <c r="C10" s="19"/>
      <c r="D10" s="27"/>
      <c r="E10" s="20">
        <f t="shared" ref="E10:I10" si="0">SUM(E4:E9)</f>
        <v>533</v>
      </c>
      <c r="F10" s="20">
        <f>SUM(F4:F9)</f>
        <v>125.03999999999999</v>
      </c>
      <c r="G10" s="20">
        <f t="shared" si="0"/>
        <v>588.31799999999998</v>
      </c>
      <c r="H10" s="20">
        <f>SUM(H4:H9)</f>
        <v>21.727000000000004</v>
      </c>
      <c r="I10" s="20">
        <f t="shared" si="0"/>
        <v>16.299499999999998</v>
      </c>
      <c r="J10" s="50">
        <f>SUM(J4:J9)</f>
        <v>88.287999999999982</v>
      </c>
    </row>
    <row r="11" spans="1:11" x14ac:dyDescent="0.25">
      <c r="A11" s="42" t="s">
        <v>11</v>
      </c>
      <c r="B11" s="12"/>
      <c r="C11" s="7"/>
      <c r="D11" s="8"/>
      <c r="E11" s="9"/>
      <c r="F11" s="10"/>
      <c r="G11" s="9"/>
      <c r="H11" s="9"/>
      <c r="I11" s="9"/>
      <c r="J11" s="11"/>
    </row>
    <row r="12" spans="1:11" ht="15.75" x14ac:dyDescent="0.25">
      <c r="A12" s="42"/>
      <c r="B12" s="7"/>
      <c r="C12" s="7"/>
      <c r="D12" s="14"/>
      <c r="E12" s="9"/>
      <c r="F12" s="10"/>
      <c r="G12" s="9"/>
      <c r="H12" s="9"/>
      <c r="I12" s="9"/>
      <c r="J12" s="11"/>
    </row>
    <row r="13" spans="1:11" ht="31.5" x14ac:dyDescent="0.25">
      <c r="A13" s="42" t="s">
        <v>12</v>
      </c>
      <c r="B13" s="6" t="s">
        <v>13</v>
      </c>
      <c r="C13" s="38" t="s">
        <v>40</v>
      </c>
      <c r="D13" s="32" t="s">
        <v>38</v>
      </c>
      <c r="E13" s="21">
        <v>60</v>
      </c>
      <c r="F13" s="24">
        <v>31.92</v>
      </c>
      <c r="G13" s="22">
        <f>E13*82/100</f>
        <v>49.2</v>
      </c>
      <c r="H13" s="22">
        <f>E13*1.3/100</f>
        <v>0.78</v>
      </c>
      <c r="I13" s="22">
        <f>E13*6.1/100</f>
        <v>3.66</v>
      </c>
      <c r="J13" s="51">
        <f>E13*4.1/100</f>
        <v>2.4599999999999995</v>
      </c>
    </row>
    <row r="14" spans="1:11" ht="31.5" x14ac:dyDescent="0.25">
      <c r="A14" s="42"/>
      <c r="B14" s="6" t="s">
        <v>14</v>
      </c>
      <c r="C14" s="19" t="s">
        <v>24</v>
      </c>
      <c r="D14" s="33" t="s">
        <v>33</v>
      </c>
      <c r="E14" s="29">
        <v>200</v>
      </c>
      <c r="F14" s="24">
        <v>20.47</v>
      </c>
      <c r="G14" s="29">
        <f>E14*154.4/200</f>
        <v>154.4</v>
      </c>
      <c r="H14" s="29">
        <f>E14*3.9/200</f>
        <v>3.9</v>
      </c>
      <c r="I14" s="29">
        <f>E14*4.1/200</f>
        <v>4.0999999999999996</v>
      </c>
      <c r="J14" s="48">
        <f>E14*25.32/200</f>
        <v>25.32</v>
      </c>
      <c r="K14" s="15"/>
    </row>
    <row r="15" spans="1:11" ht="15.75" x14ac:dyDescent="0.25">
      <c r="A15" s="42"/>
      <c r="B15" s="6" t="s">
        <v>21</v>
      </c>
      <c r="C15" s="28">
        <v>4232</v>
      </c>
      <c r="D15" s="18" t="s">
        <v>26</v>
      </c>
      <c r="E15" s="29">
        <v>90</v>
      </c>
      <c r="F15" s="24">
        <v>58.49</v>
      </c>
      <c r="G15" s="29">
        <f>E15*198/90</f>
        <v>198</v>
      </c>
      <c r="H15" s="29">
        <f>E15*17.19/90</f>
        <v>17.190000000000001</v>
      </c>
      <c r="I15" s="29">
        <f>E15*14.31/90</f>
        <v>14.31</v>
      </c>
      <c r="J15" s="48">
        <f>E15*0.18/90</f>
        <v>0.18</v>
      </c>
      <c r="K15" s="16"/>
    </row>
    <row r="16" spans="1:11" ht="15.75" x14ac:dyDescent="0.25">
      <c r="A16" s="42"/>
      <c r="B16" s="6" t="s">
        <v>15</v>
      </c>
      <c r="C16" s="28">
        <v>305</v>
      </c>
      <c r="D16" s="18" t="s">
        <v>27</v>
      </c>
      <c r="E16" s="29">
        <v>150</v>
      </c>
      <c r="F16" s="24">
        <v>15.38</v>
      </c>
      <c r="G16" s="29">
        <f>E16*210/150</f>
        <v>210</v>
      </c>
      <c r="H16" s="29">
        <f>E16*3.6/150</f>
        <v>3.6</v>
      </c>
      <c r="I16" s="29">
        <f>E16*5.4/150</f>
        <v>5.4</v>
      </c>
      <c r="J16" s="48">
        <f>E16*36.68/150</f>
        <v>36.68</v>
      </c>
      <c r="K16" s="16"/>
    </row>
    <row r="17" spans="1:11" ht="15.75" x14ac:dyDescent="0.25">
      <c r="A17" s="42"/>
      <c r="B17" s="6" t="s">
        <v>16</v>
      </c>
      <c r="C17" s="19" t="s">
        <v>25</v>
      </c>
      <c r="D17" s="27" t="s">
        <v>28</v>
      </c>
      <c r="E17" s="29">
        <v>200</v>
      </c>
      <c r="F17" s="24">
        <v>12.65</v>
      </c>
      <c r="G17" s="29">
        <v>88</v>
      </c>
      <c r="H17" s="29">
        <v>0.7</v>
      </c>
      <c r="I17" s="29">
        <v>0</v>
      </c>
      <c r="J17" s="48">
        <v>21.1</v>
      </c>
      <c r="K17" s="16"/>
    </row>
    <row r="18" spans="1:11" ht="15.75" x14ac:dyDescent="0.25">
      <c r="A18" s="42"/>
      <c r="B18" s="6" t="s">
        <v>23</v>
      </c>
      <c r="C18" s="28" t="s">
        <v>20</v>
      </c>
      <c r="D18" s="35" t="s">
        <v>35</v>
      </c>
      <c r="E18" s="29">
        <v>30</v>
      </c>
      <c r="F18" s="25">
        <v>3.19</v>
      </c>
      <c r="G18" s="29">
        <f>E18*70.14/30</f>
        <v>70.14</v>
      </c>
      <c r="H18" s="29">
        <f>E18*2.37/30</f>
        <v>2.37</v>
      </c>
      <c r="I18" s="29">
        <f>E18*0.3/30</f>
        <v>0.3</v>
      </c>
      <c r="J18" s="48">
        <f>E18*14.49/30</f>
        <v>14.49</v>
      </c>
      <c r="K18" s="16"/>
    </row>
    <row r="19" spans="1:11" ht="15.75" x14ac:dyDescent="0.25">
      <c r="A19" s="42"/>
      <c r="B19" s="13" t="s">
        <v>22</v>
      </c>
      <c r="C19" s="28" t="s">
        <v>20</v>
      </c>
      <c r="D19" s="35" t="s">
        <v>36</v>
      </c>
      <c r="E19" s="29">
        <v>30</v>
      </c>
      <c r="F19" s="25">
        <v>2.95</v>
      </c>
      <c r="G19" s="29">
        <f>E19*68.97/30</f>
        <v>68.97</v>
      </c>
      <c r="H19" s="29">
        <f>E19*1.68/30</f>
        <v>1.68</v>
      </c>
      <c r="I19" s="29">
        <f>E19*0.33/30</f>
        <v>0.33</v>
      </c>
      <c r="J19" s="48">
        <f>E19*14.82/30</f>
        <v>14.82</v>
      </c>
      <c r="K19" s="16"/>
    </row>
    <row r="20" spans="1:11" ht="15.75" x14ac:dyDescent="0.25">
      <c r="A20" s="42"/>
      <c r="B20" s="13"/>
      <c r="C20" s="28"/>
      <c r="D20" s="17"/>
      <c r="E20" s="29"/>
      <c r="F20" s="31"/>
      <c r="G20" s="29"/>
      <c r="H20" s="30"/>
      <c r="I20" s="30"/>
      <c r="J20" s="49"/>
      <c r="K20" s="16"/>
    </row>
    <row r="21" spans="1:11" ht="15.75" x14ac:dyDescent="0.25">
      <c r="A21" s="42"/>
      <c r="B21" s="13"/>
      <c r="C21" s="19"/>
      <c r="D21" s="18"/>
      <c r="E21" s="23">
        <f>E13+E14+E15+E16+E17+E18+E19</f>
        <v>760</v>
      </c>
      <c r="F21" s="23">
        <f>F13+F14+F15+F16+F17+F18+F19</f>
        <v>145.04999999999998</v>
      </c>
      <c r="G21" s="23">
        <f t="shared" ref="G21:I21" si="1">G13+G14+G15+G16+G17+G18+G19</f>
        <v>838.71</v>
      </c>
      <c r="H21" s="23">
        <f t="shared" si="1"/>
        <v>30.220000000000002</v>
      </c>
      <c r="I21" s="23">
        <f t="shared" si="1"/>
        <v>28.099999999999998</v>
      </c>
      <c r="J21" s="52">
        <f>J13+J14+J15+J16+J17+J18+J19</f>
        <v>115.05000000000001</v>
      </c>
      <c r="K21" s="16"/>
    </row>
    <row r="22" spans="1:11" ht="15.75" thickBot="1" x14ac:dyDescent="0.3">
      <c r="A22" s="53"/>
      <c r="B22" s="1"/>
      <c r="C22" s="1"/>
      <c r="D22" s="5"/>
      <c r="E22" s="2"/>
      <c r="F22" s="4"/>
      <c r="G22" s="2"/>
      <c r="H22" s="2"/>
      <c r="I22" s="2"/>
      <c r="J22" s="3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C4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2026-05-05T06:29:56Z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