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J21" i="1"/>
  <c r="F21" i="1"/>
  <c r="F10" i="1"/>
  <c r="J15" i="1" l="1"/>
  <c r="J9" i="1" l="1"/>
  <c r="I13" i="1" l="1"/>
  <c r="H13" i="1"/>
  <c r="G14" i="1"/>
  <c r="H5" i="1"/>
  <c r="I5" i="1"/>
  <c r="H4" i="1"/>
  <c r="G5" i="1"/>
  <c r="G9" i="1" l="1"/>
  <c r="I16" i="1" l="1"/>
  <c r="H15" i="1"/>
  <c r="J13" i="1"/>
  <c r="G16" i="1"/>
  <c r="I9" i="1"/>
  <c r="H9" i="1"/>
  <c r="E10" i="1" l="1"/>
  <c r="J5" i="1" l="1"/>
  <c r="J4" i="1"/>
  <c r="I4" i="1"/>
  <c r="G4" i="1"/>
  <c r="J8" i="1"/>
  <c r="I8" i="1"/>
  <c r="H8" i="1"/>
  <c r="G8" i="1"/>
  <c r="J7" i="1"/>
  <c r="J10" i="1" s="1"/>
  <c r="I7" i="1"/>
  <c r="I10" i="1" s="1"/>
  <c r="H7" i="1"/>
  <c r="G7" i="1"/>
  <c r="H10" i="1" l="1"/>
  <c r="G10" i="1"/>
  <c r="J16" i="1"/>
  <c r="H16" i="1"/>
  <c r="I15" i="1"/>
  <c r="G15" i="1"/>
  <c r="J14" i="1"/>
  <c r="I14" i="1"/>
  <c r="H14" i="1"/>
  <c r="G13" i="1"/>
  <c r="E21" i="1"/>
  <c r="J19" i="1" l="1"/>
  <c r="I19" i="1"/>
  <c r="H19" i="1"/>
  <c r="G19" i="1"/>
  <c r="J18" i="1"/>
  <c r="I18" i="1"/>
  <c r="I21" i="1" s="1"/>
  <c r="H18" i="1"/>
  <c r="G18" i="1"/>
  <c r="H21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<sst xmlns="http://schemas.openxmlformats.org/spreadsheetml/2006/main" count="52" uniqueCount="43">
  <si>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</si>
  <si>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</si>
  <si>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</si>
  <si>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</si>
  <si>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</si>
  <si>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</si>
  <si>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</si>
  <si>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</si>
  <si>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</si>
  <si>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</si>
  <si>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</si>
  <si>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</si>
  <si>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</si>
  <si>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</si>
  <si>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</si>
  <si>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</si>
  <si>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</si>
  <si>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</si>
  <si>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</si>
  <si>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</si>
  <si>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</si>
  <si>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</si>
  <si>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</si>
  <si>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</si>
  <si>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</si>
  <si>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</si>
  <si>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13/1,1</t>
  </si>
  <si>
    <t>44379</t>
  </si>
  <si>
    <t>Салат "Фантазия"</t>
  </si>
  <si>
    <t>Тефтели рыбные в соусе</t>
  </si>
  <si>
    <t>44236</t>
  </si>
  <si>
    <t>40/3</t>
  </si>
  <si>
    <t>Каша гречневая рассыпчатая с овощами</t>
  </si>
  <si>
    <t>37.10</t>
  </si>
  <si>
    <t>Напиток из шиповника</t>
  </si>
  <si>
    <t>Мясо кур отварное в соусе</t>
  </si>
  <si>
    <t>18.7</t>
  </si>
  <si>
    <t>Зеленый горошек конс. с растительным маслом</t>
  </si>
  <si>
    <t>Хлеб пшеничный витаминизированный</t>
  </si>
  <si>
    <t>Хлеб ржано-пшеничный</t>
  </si>
  <si>
    <t>гор.напиток</t>
  </si>
  <si>
    <t>Кисель</t>
  </si>
  <si>
    <t>Щи с капустой, картофелем, сметаной,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</si>
</sst>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1" fontId="9" fillId="3" borderId="3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10" fillId="4" borderId="1" xfId="7" applyNumberFormat="1" applyFont="1" applyFill="1" applyBorder="1" applyAlignment="1">
      <alignment horizontal="left" vertical="center"/>
    </xf>
    <xf numFmtId="49" fontId="10" fillId="2" borderId="1" xfId="7" applyNumberFormat="1" applyFont="1" applyFill="1" applyBorder="1" applyAlignment="1">
      <alignment horizontal="left" vertical="center"/>
    </xf>
    <xf numFmtId="0" fontId="10" fillId="4" borderId="1" xfId="7" applyFont="1" applyFill="1" applyBorder="1" applyAlignment="1">
      <alignment horizontal="left" vertical="center" wrapText="1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4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0" fontId="2" fillId="0" borderId="1" xfId="5" applyFont="1" applyBorder="1"/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vertical="top"/>
    </xf>
    <xf numFmtId="2" fontId="8" fillId="0" borderId="3" xfId="7" applyNumberFormat="1" applyFont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2" fontId="8" fillId="0" borderId="1" xfId="5" applyNumberFormat="1" applyFont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 wrapText="1"/>
    </xf>
    <xf numFmtId="2" fontId="8" fillId="4" borderId="3" xfId="7" applyNumberFormat="1" applyFont="1" applyFill="1" applyBorder="1" applyAlignment="1">
      <alignment horizontal="left" vertical="center"/>
    </xf>
    <xf numFmtId="2" fontId="12" fillId="0" borderId="3" xfId="7" applyNumberFormat="1" applyFont="1" applyFill="1" applyBorder="1" applyAlignment="1">
      <alignment horizontal="left" vertical="center"/>
    </xf>
    <xf numFmtId="0" fontId="0" fillId="0" borderId="9" xfId="0" applyBorder="1"/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0" t="s">
        <v>0</v>
      </c>
      <c r="B1" s="41"/>
      <c r="C1" s="41"/>
      <c r="D1" s="42"/>
      <c r="E1" s="43" t="s">
        <v>17</v>
      </c>
      <c r="F1" s="44"/>
      <c r="G1" s="43"/>
      <c r="H1" s="43"/>
      <c r="I1" s="43" t="s">
        <v>1</v>
      </c>
      <c r="J1" s="45">
        <v>46148</v>
      </c>
    </row>
    <row r="2" spans="1:11" ht="7.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</row>
    <row r="3" spans="1:11" x14ac:dyDescent="0.25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1" ht="15.75" x14ac:dyDescent="0.25">
      <c r="A4" s="52" t="s">
        <v>10</v>
      </c>
      <c r="B4" s="34" t="s">
        <v>21</v>
      </c>
      <c r="C4" s="27" t="s">
        <v>30</v>
      </c>
      <c r="D4" s="28" t="s">
        <v>35</v>
      </c>
      <c r="E4" s="31">
        <v>100</v>
      </c>
      <c r="F4" s="31">
        <v>66.02</v>
      </c>
      <c r="G4" s="32">
        <f>200*E4/100</f>
        <v>200</v>
      </c>
      <c r="H4" s="32">
        <f>11.6*E4/100</f>
        <v>11.6</v>
      </c>
      <c r="I4" s="32">
        <f>12.1*E4/100</f>
        <v>12.1</v>
      </c>
      <c r="J4" s="53">
        <f>11.2*E4/100</f>
        <v>11.2</v>
      </c>
    </row>
    <row r="5" spans="1:11" ht="15.75" x14ac:dyDescent="0.25">
      <c r="A5" s="52"/>
      <c r="B5" s="34" t="s">
        <v>15</v>
      </c>
      <c r="C5" s="27" t="s">
        <v>31</v>
      </c>
      <c r="D5" s="29" t="s">
        <v>32</v>
      </c>
      <c r="E5" s="29">
        <v>150</v>
      </c>
      <c r="F5" s="33">
        <v>19.18</v>
      </c>
      <c r="G5" s="32">
        <f>355*E5/200</f>
        <v>266.25</v>
      </c>
      <c r="H5" s="31">
        <f>11.5*E5/200</f>
        <v>8.625</v>
      </c>
      <c r="I5" s="31">
        <f>9.1*E5/200</f>
        <v>6.8250000000000002</v>
      </c>
      <c r="J5" s="54">
        <f>45.36*E5/180</f>
        <v>37.799999999999997</v>
      </c>
    </row>
    <row r="6" spans="1:11" ht="15.75" x14ac:dyDescent="0.25">
      <c r="A6" s="52"/>
      <c r="B6" s="38" t="s">
        <v>40</v>
      </c>
      <c r="C6" s="27" t="s">
        <v>33</v>
      </c>
      <c r="D6" s="29" t="s">
        <v>34</v>
      </c>
      <c r="E6" s="29">
        <v>200</v>
      </c>
      <c r="F6" s="33">
        <v>8.7799999999999994</v>
      </c>
      <c r="G6" s="32">
        <v>54</v>
      </c>
      <c r="H6" s="31">
        <v>0.2</v>
      </c>
      <c r="I6" s="31">
        <v>0.1</v>
      </c>
      <c r="J6" s="54">
        <v>13.1</v>
      </c>
    </row>
    <row r="7" spans="1:11" ht="15.75" x14ac:dyDescent="0.25">
      <c r="A7" s="52"/>
      <c r="B7" s="34" t="s">
        <v>23</v>
      </c>
      <c r="C7" s="30" t="s">
        <v>20</v>
      </c>
      <c r="D7" s="35" t="s">
        <v>38</v>
      </c>
      <c r="E7" s="31">
        <v>38</v>
      </c>
      <c r="F7" s="26">
        <v>4.04</v>
      </c>
      <c r="G7" s="31">
        <f>E7*70.14/30</f>
        <v>88.844000000000008</v>
      </c>
      <c r="H7" s="31">
        <f>E7*2.37/30</f>
        <v>3.0020000000000002</v>
      </c>
      <c r="I7" s="31">
        <f>E7*0.3/30</f>
        <v>0.38</v>
      </c>
      <c r="J7" s="54">
        <f>E7*14.49/30</f>
        <v>18.353999999999999</v>
      </c>
    </row>
    <row r="8" spans="1:11" ht="15.75" x14ac:dyDescent="0.25">
      <c r="A8" s="52"/>
      <c r="B8" s="34" t="s">
        <v>22</v>
      </c>
      <c r="C8" s="30" t="s">
        <v>20</v>
      </c>
      <c r="D8" s="35" t="s">
        <v>39</v>
      </c>
      <c r="E8" s="31">
        <v>30</v>
      </c>
      <c r="F8" s="26">
        <v>2.95</v>
      </c>
      <c r="G8" s="31">
        <f>E8*68.97/30</f>
        <v>68.97</v>
      </c>
      <c r="H8" s="31">
        <f>E8*1.68/30</f>
        <v>1.68</v>
      </c>
      <c r="I8" s="31">
        <f>E8*0.33/30</f>
        <v>0.33</v>
      </c>
      <c r="J8" s="54">
        <f>E8*14.82/30</f>
        <v>14.82</v>
      </c>
    </row>
    <row r="9" spans="1:11" ht="31.5" x14ac:dyDescent="0.25">
      <c r="A9" s="52"/>
      <c r="B9" s="6"/>
      <c r="C9" s="36">
        <v>445</v>
      </c>
      <c r="D9" s="55" t="s">
        <v>37</v>
      </c>
      <c r="E9" s="31">
        <v>30</v>
      </c>
      <c r="F9" s="26">
        <v>24.07</v>
      </c>
      <c r="G9" s="31">
        <f>E9*75/100</f>
        <v>22.5</v>
      </c>
      <c r="H9" s="31">
        <f>1.26*E9/42</f>
        <v>0.89999999999999991</v>
      </c>
      <c r="I9" s="31">
        <f>1.72*E9/42</f>
        <v>1.2285714285714286</v>
      </c>
      <c r="J9" s="54">
        <f>2.69*E9/42</f>
        <v>1.9214285714285715</v>
      </c>
    </row>
    <row r="10" spans="1:11" ht="15.75" x14ac:dyDescent="0.25">
      <c r="A10" s="52"/>
      <c r="B10" s="6"/>
      <c r="C10" s="27"/>
      <c r="D10" s="29"/>
      <c r="E10" s="21">
        <f>E4+E5+E6+E7+E8+E9</f>
        <v>548</v>
      </c>
      <c r="F10" s="21">
        <f>F4+F5+F6+F7+F8+F9</f>
        <v>125.03999999999999</v>
      </c>
      <c r="G10" s="21">
        <f t="shared" ref="G10" si="0">G4+G5+G6+G7+G8+G9</f>
        <v>700.56400000000008</v>
      </c>
      <c r="H10" s="21">
        <f>H4+H5+H6+H7+H8+H9</f>
        <v>26.006999999999998</v>
      </c>
      <c r="I10" s="21">
        <f>I4+I5+I6+I7+I8+I9+0.01</f>
        <v>20.973571428571429</v>
      </c>
      <c r="J10" s="56">
        <f>J4+J5+J6+J7+J8+J9-0.01</f>
        <v>97.185428571428574</v>
      </c>
    </row>
    <row r="11" spans="1:11" x14ac:dyDescent="0.25">
      <c r="A11" s="46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6"/>
      <c r="B12" s="7"/>
      <c r="C12" s="7"/>
      <c r="D12" s="15"/>
      <c r="E12" s="9"/>
      <c r="F12" s="10"/>
      <c r="G12" s="9"/>
      <c r="H12" s="9"/>
      <c r="I12" s="9"/>
      <c r="J12" s="11"/>
    </row>
    <row r="13" spans="1:11" ht="15.75" x14ac:dyDescent="0.25">
      <c r="A13" s="46" t="s">
        <v>12</v>
      </c>
      <c r="B13" s="6" t="s">
        <v>13</v>
      </c>
      <c r="C13" s="14" t="s">
        <v>26</v>
      </c>
      <c r="D13" s="16" t="s">
        <v>28</v>
      </c>
      <c r="E13" s="22">
        <v>60</v>
      </c>
      <c r="F13" s="25">
        <v>7.95</v>
      </c>
      <c r="G13" s="23">
        <f>E13*128.76/60</f>
        <v>128.76</v>
      </c>
      <c r="H13" s="23">
        <f>E13*3.06/60</f>
        <v>3.06</v>
      </c>
      <c r="I13" s="23">
        <f>E13*9.36/60</f>
        <v>9.3599999999999977</v>
      </c>
      <c r="J13" s="57">
        <f>E13*8.1/60</f>
        <v>8.1</v>
      </c>
      <c r="K13" s="17"/>
    </row>
    <row r="14" spans="1:11" ht="31.5" x14ac:dyDescent="0.25">
      <c r="A14" s="46"/>
      <c r="B14" s="6" t="s">
        <v>14</v>
      </c>
      <c r="C14" s="27" t="s">
        <v>27</v>
      </c>
      <c r="D14" s="39" t="s">
        <v>42</v>
      </c>
      <c r="E14" s="31">
        <v>200</v>
      </c>
      <c r="F14" s="25">
        <v>27.31</v>
      </c>
      <c r="G14" s="31">
        <f>E14*87.2/200</f>
        <v>87.2</v>
      </c>
      <c r="H14" s="31">
        <f>E14*3.42/200</f>
        <v>3.42</v>
      </c>
      <c r="I14" s="31">
        <f>E14*4.98/200</f>
        <v>4.9800000000000004</v>
      </c>
      <c r="J14" s="54">
        <f>E14*7/200</f>
        <v>7</v>
      </c>
      <c r="K14" s="18"/>
    </row>
    <row r="15" spans="1:11" ht="15.75" x14ac:dyDescent="0.25">
      <c r="A15" s="46"/>
      <c r="B15" s="6" t="s">
        <v>21</v>
      </c>
      <c r="C15" s="37" t="s">
        <v>36</v>
      </c>
      <c r="D15" s="20" t="s">
        <v>29</v>
      </c>
      <c r="E15" s="31">
        <v>100</v>
      </c>
      <c r="F15" s="25">
        <v>73.91</v>
      </c>
      <c r="G15" s="31">
        <f>E15*140.77/100</f>
        <v>140.77000000000001</v>
      </c>
      <c r="H15" s="31">
        <f>E15*10.07/100</f>
        <v>10.07</v>
      </c>
      <c r="I15" s="31">
        <f>E15*7.08/100</f>
        <v>7.08</v>
      </c>
      <c r="J15" s="54">
        <f>E15*9.05/100+0.01</f>
        <v>9.06</v>
      </c>
      <c r="K15" s="18"/>
    </row>
    <row r="16" spans="1:11" ht="15.75" x14ac:dyDescent="0.25">
      <c r="A16" s="46"/>
      <c r="B16" s="6" t="s">
        <v>15</v>
      </c>
      <c r="C16" s="27">
        <v>44258</v>
      </c>
      <c r="D16" s="20" t="s">
        <v>25</v>
      </c>
      <c r="E16" s="31">
        <v>150</v>
      </c>
      <c r="F16" s="25">
        <v>23.13</v>
      </c>
      <c r="G16" s="31">
        <f>E16*128/150</f>
        <v>128</v>
      </c>
      <c r="H16" s="31">
        <f>E16*3.17/150</f>
        <v>3.17</v>
      </c>
      <c r="I16" s="31">
        <f>E16*3.6/150</f>
        <v>3.6</v>
      </c>
      <c r="J16" s="54">
        <f>E16*20.4/150</f>
        <v>20.399999999999999</v>
      </c>
      <c r="K16" s="18"/>
    </row>
    <row r="17" spans="1:11" ht="15.75" x14ac:dyDescent="0.25">
      <c r="A17" s="46"/>
      <c r="B17" s="6" t="s">
        <v>16</v>
      </c>
      <c r="C17" s="27" t="s">
        <v>24</v>
      </c>
      <c r="D17" s="28" t="s">
        <v>41</v>
      </c>
      <c r="E17" s="31">
        <v>200</v>
      </c>
      <c r="F17" s="25">
        <v>5.54</v>
      </c>
      <c r="G17" s="31">
        <v>111</v>
      </c>
      <c r="H17" s="31">
        <v>0</v>
      </c>
      <c r="I17" s="31">
        <v>0</v>
      </c>
      <c r="J17" s="54">
        <v>27.8</v>
      </c>
      <c r="K17" s="18"/>
    </row>
    <row r="18" spans="1:11" ht="15.75" x14ac:dyDescent="0.25">
      <c r="A18" s="46"/>
      <c r="B18" s="6" t="s">
        <v>23</v>
      </c>
      <c r="C18" s="27" t="s">
        <v>20</v>
      </c>
      <c r="D18" s="35" t="s">
        <v>38</v>
      </c>
      <c r="E18" s="31">
        <v>40</v>
      </c>
      <c r="F18" s="26">
        <v>4.26</v>
      </c>
      <c r="G18" s="31">
        <f>E18*70.14/30</f>
        <v>93.52</v>
      </c>
      <c r="H18" s="31">
        <f>E18*2.37/30</f>
        <v>3.1600000000000006</v>
      </c>
      <c r="I18" s="31">
        <f>E18*0.3/30</f>
        <v>0.4</v>
      </c>
      <c r="J18" s="54">
        <f>E18*14.49/30</f>
        <v>19.32</v>
      </c>
      <c r="K18" s="18"/>
    </row>
    <row r="19" spans="1:11" ht="15.75" x14ac:dyDescent="0.25">
      <c r="A19" s="46"/>
      <c r="B19" s="13" t="s">
        <v>22</v>
      </c>
      <c r="C19" s="27" t="s">
        <v>20</v>
      </c>
      <c r="D19" s="35" t="s">
        <v>39</v>
      </c>
      <c r="E19" s="31">
        <v>30</v>
      </c>
      <c r="F19" s="26">
        <v>2.95</v>
      </c>
      <c r="G19" s="31">
        <f>E19*68.97/30</f>
        <v>68.97</v>
      </c>
      <c r="H19" s="31">
        <f>E19*1.68/30</f>
        <v>1.68</v>
      </c>
      <c r="I19" s="31">
        <f>E19*0.33/30</f>
        <v>0.33</v>
      </c>
      <c r="J19" s="54">
        <f>E19*14.82/30</f>
        <v>14.82</v>
      </c>
      <c r="K19" s="18"/>
    </row>
    <row r="20" spans="1:11" ht="15.75" x14ac:dyDescent="0.25">
      <c r="A20" s="46"/>
      <c r="B20" s="13"/>
      <c r="C20" s="30"/>
      <c r="D20" s="19"/>
      <c r="E20" s="31"/>
      <c r="F20" s="33"/>
      <c r="G20" s="31"/>
      <c r="H20" s="32"/>
      <c r="I20" s="32"/>
      <c r="J20" s="53"/>
      <c r="K20" s="18"/>
    </row>
    <row r="21" spans="1:11" ht="15.75" x14ac:dyDescent="0.25">
      <c r="A21" s="46"/>
      <c r="B21" s="13"/>
      <c r="C21" s="27"/>
      <c r="D21" s="20"/>
      <c r="E21" s="24">
        <f>E13+E14+E15+E16+E17+E18+E19</f>
        <v>780</v>
      </c>
      <c r="F21" s="24">
        <f>F13+F14+F15+F16+F17+F18+F19</f>
        <v>145.04999999999995</v>
      </c>
      <c r="G21" s="24">
        <f>G13+G14+G15+G16+G17+G18+G19</f>
        <v>758.22</v>
      </c>
      <c r="H21" s="24">
        <f t="shared" ref="H21" si="1">H13+H14+H15+H16+H17+H18+H19</f>
        <v>24.56</v>
      </c>
      <c r="I21" s="24">
        <f>I13+I14+I15+I16+I17+I18+I19</f>
        <v>25.749999999999996</v>
      </c>
      <c r="J21" s="58">
        <f>J13+J14+J15+J16+J17+J18+J19-0.01</f>
        <v>106.49</v>
      </c>
    </row>
    <row r="22" spans="1:11" ht="15.75" thickBot="1" x14ac:dyDescent="0.3">
      <c r="A22" s="59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