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<sst xmlns="http://schemas.openxmlformats.org/spreadsheetml/2006/main" count="51" uniqueCount="46">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</sst>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vertical="top"/>
    </xf>
    <xf numFmtId="2" fontId="7" fillId="0" borderId="3" xfId="7" applyNumberFormat="1" applyFont="1" applyFill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1" fillId="0" borderId="1" xfId="5" applyFont="1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0" fontId="6" fillId="3" borderId="1" xfId="5" applyFill="1" applyBorder="1" applyProtection="1">
      <protection locked="0"/>
    </xf>
    <xf numFmtId="2" fontId="13" fillId="0" borderId="1" xfId="4" applyNumberFormat="1" applyFont="1" applyFill="1" applyBorder="1" applyAlignment="1">
      <alignment horizontal="left" vertical="center"/>
    </xf>
    <xf numFmtId="2" fontId="13" fillId="0" borderId="3" xfId="4" applyNumberFormat="1" applyFont="1" applyFill="1" applyBorder="1" applyAlignment="1">
      <alignment horizontal="left" vertical="center"/>
    </xf>
    <xf numFmtId="2" fontId="5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5" t="s">
        <v>0</v>
      </c>
      <c r="B1" s="36"/>
      <c r="C1" s="36"/>
      <c r="D1" s="37"/>
      <c r="E1" s="38" t="s">
        <v>19</v>
      </c>
      <c r="F1" s="39"/>
      <c r="G1" s="38"/>
      <c r="H1" s="38"/>
      <c r="I1" s="38" t="s">
        <v>1</v>
      </c>
      <c r="J1" s="40">
        <v>46142</v>
      </c>
    </row>
    <row r="2" spans="1:10" ht="7.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0" x14ac:dyDescent="0.25">
      <c r="A3" s="44" t="s">
        <v>2</v>
      </c>
      <c r="B3" s="45" t="s">
        <v>3</v>
      </c>
      <c r="C3" s="46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7" t="s">
        <v>9</v>
      </c>
    </row>
    <row r="4" spans="1:10" ht="15.75" x14ac:dyDescent="0.25">
      <c r="A4" s="48" t="s">
        <v>10</v>
      </c>
      <c r="B4" s="6" t="s">
        <v>11</v>
      </c>
      <c r="C4" s="17" t="s">
        <v>26</v>
      </c>
      <c r="D4" s="34" t="s">
        <v>45</v>
      </c>
      <c r="E4" s="20">
        <v>215</v>
      </c>
      <c r="F4" s="23">
        <v>92.47</v>
      </c>
      <c r="G4" s="23">
        <f>E4*283.3/200</f>
        <v>304.54750000000001</v>
      </c>
      <c r="H4" s="23">
        <f>E4*15.7/200</f>
        <v>16.877500000000001</v>
      </c>
      <c r="I4" s="23">
        <f>E4*15.7/200</f>
        <v>16.877500000000001</v>
      </c>
      <c r="J4" s="49">
        <f>E4*19.8/200</f>
        <v>21.285</v>
      </c>
    </row>
    <row r="5" spans="1:10" ht="15.75" x14ac:dyDescent="0.25">
      <c r="A5" s="48"/>
      <c r="B5" s="6" t="s">
        <v>12</v>
      </c>
      <c r="C5" s="26" t="s">
        <v>35</v>
      </c>
      <c r="D5" s="11" t="s">
        <v>30</v>
      </c>
      <c r="E5" s="23">
        <v>200</v>
      </c>
      <c r="F5" s="21">
        <v>7.24</v>
      </c>
      <c r="G5" s="23">
        <v>40</v>
      </c>
      <c r="H5" s="23">
        <v>0.1</v>
      </c>
      <c r="I5" s="23">
        <v>0</v>
      </c>
      <c r="J5" s="49">
        <v>9.9</v>
      </c>
    </row>
    <row r="6" spans="1:10" ht="31.5" x14ac:dyDescent="0.25">
      <c r="A6" s="48"/>
      <c r="B6" s="6" t="s">
        <v>25</v>
      </c>
      <c r="C6" s="26" t="s">
        <v>23</v>
      </c>
      <c r="D6" s="28" t="s">
        <v>36</v>
      </c>
      <c r="E6" s="23">
        <v>50</v>
      </c>
      <c r="F6" s="25">
        <v>5.32</v>
      </c>
      <c r="G6" s="23">
        <f>E6*116.9/50</f>
        <v>116.9</v>
      </c>
      <c r="H6" s="23">
        <f>E6*3.95/50</f>
        <v>3.95</v>
      </c>
      <c r="I6" s="23">
        <f>E6*0.5/50</f>
        <v>0.5</v>
      </c>
      <c r="J6" s="49">
        <f>E6*24.15/50</f>
        <v>24.15</v>
      </c>
    </row>
    <row r="7" spans="1:10" ht="15.75" x14ac:dyDescent="0.25">
      <c r="A7" s="48"/>
      <c r="B7" s="50" t="s">
        <v>24</v>
      </c>
      <c r="C7" s="17" t="s">
        <v>23</v>
      </c>
      <c r="D7" s="32" t="s">
        <v>38</v>
      </c>
      <c r="E7" s="23">
        <v>50</v>
      </c>
      <c r="F7" s="23">
        <v>4.92</v>
      </c>
      <c r="G7" s="23">
        <f>E7*68.97/30</f>
        <v>114.95</v>
      </c>
      <c r="H7" s="23">
        <f>E7*1.68/30</f>
        <v>2.8</v>
      </c>
      <c r="I7" s="23">
        <f>E7*0.33/30</f>
        <v>0.55000000000000004</v>
      </c>
      <c r="J7" s="49">
        <f>E7*14.82/30</f>
        <v>24.7</v>
      </c>
    </row>
    <row r="8" spans="1:10" ht="15.75" x14ac:dyDescent="0.25">
      <c r="A8" s="48"/>
      <c r="B8" s="51"/>
      <c r="C8" s="26" t="s">
        <v>42</v>
      </c>
      <c r="D8" s="33" t="s">
        <v>43</v>
      </c>
      <c r="E8" s="23">
        <v>31</v>
      </c>
      <c r="F8" s="23">
        <v>15.09</v>
      </c>
      <c r="G8" s="23">
        <f>124*E8/100</f>
        <v>38.44</v>
      </c>
      <c r="H8" s="23">
        <f>E8*1/100</f>
        <v>0.31</v>
      </c>
      <c r="I8" s="23">
        <f>E8*0.2/100</f>
        <v>6.2E-2</v>
      </c>
      <c r="J8" s="49">
        <f>E8*3.8/100</f>
        <v>1.1779999999999999</v>
      </c>
    </row>
    <row r="9" spans="1:10" ht="15.75" x14ac:dyDescent="0.25">
      <c r="A9" s="48"/>
      <c r="B9" s="52"/>
      <c r="C9" s="17"/>
      <c r="D9" s="11"/>
      <c r="E9" s="22">
        <f>E4+E5+E6+E7+E8</f>
        <v>546</v>
      </c>
      <c r="F9" s="22">
        <f>F4+F5+F6+F7+F8</f>
        <v>125.04</v>
      </c>
      <c r="G9" s="22">
        <f>G4+G5+G6+G7+G8</f>
        <v>614.83750000000009</v>
      </c>
      <c r="H9" s="22">
        <f>H4+H5+H6+H7+H8</f>
        <v>24.037500000000001</v>
      </c>
      <c r="I9" s="22">
        <f t="shared" ref="I9:J9" si="0">I4+I5+I6+I7+I8</f>
        <v>17.989500000000003</v>
      </c>
      <c r="J9" s="53">
        <f t="shared" si="0"/>
        <v>81.212999999999994</v>
      </c>
    </row>
    <row r="10" spans="1:10" x14ac:dyDescent="0.25">
      <c r="A10" s="41" t="s">
        <v>13</v>
      </c>
      <c r="B10" s="12"/>
      <c r="C10" s="29"/>
      <c r="D10" s="7"/>
      <c r="E10" s="8"/>
      <c r="F10" s="9"/>
      <c r="G10" s="8"/>
      <c r="H10" s="8"/>
      <c r="I10" s="8"/>
      <c r="J10" s="10"/>
    </row>
    <row r="11" spans="1:10" x14ac:dyDescent="0.25">
      <c r="A11" s="41"/>
      <c r="B11" s="54"/>
      <c r="C11" s="29"/>
      <c r="D11" s="7"/>
      <c r="E11" s="8"/>
      <c r="F11" s="9"/>
      <c r="G11" s="8"/>
      <c r="H11" s="8"/>
      <c r="I11" s="8"/>
      <c r="J11" s="10"/>
    </row>
    <row r="12" spans="1:10" ht="47.25" x14ac:dyDescent="0.25">
      <c r="A12" s="41" t="s">
        <v>14</v>
      </c>
      <c r="B12" s="6" t="s">
        <v>15</v>
      </c>
      <c r="C12" s="17" t="s">
        <v>27</v>
      </c>
      <c r="D12" s="34" t="s">
        <v>44</v>
      </c>
      <c r="E12" s="23">
        <v>70</v>
      </c>
      <c r="F12" s="25">
        <v>10.51</v>
      </c>
      <c r="G12" s="19">
        <f>E12*92.4/100</f>
        <v>64.680000000000007</v>
      </c>
      <c r="H12" s="55">
        <f>E12*1.7/100</f>
        <v>1.19</v>
      </c>
      <c r="I12" s="55">
        <f>E12*6/100</f>
        <v>4.2</v>
      </c>
      <c r="J12" s="56">
        <f>E12*7.9/100</f>
        <v>5.53</v>
      </c>
    </row>
    <row r="13" spans="1:10" ht="31.5" x14ac:dyDescent="0.25">
      <c r="A13" s="41"/>
      <c r="B13" s="6" t="s">
        <v>16</v>
      </c>
      <c r="C13" s="26" t="s">
        <v>40</v>
      </c>
      <c r="D13" s="27" t="s">
        <v>39</v>
      </c>
      <c r="E13" s="23">
        <v>200</v>
      </c>
      <c r="F13" s="25">
        <v>30.98</v>
      </c>
      <c r="G13" s="19">
        <f>E13*106.4/200</f>
        <v>106.4</v>
      </c>
      <c r="H13" s="19">
        <f>E13*7.76/200</f>
        <v>7.76</v>
      </c>
      <c r="I13" s="19">
        <f>E13*3.84/200</f>
        <v>3.84</v>
      </c>
      <c r="J13" s="57">
        <f>E13*10.48/200</f>
        <v>10.48</v>
      </c>
    </row>
    <row r="14" spans="1:10" ht="15.75" x14ac:dyDescent="0.25">
      <c r="A14" s="41"/>
      <c r="B14" s="6" t="s">
        <v>34</v>
      </c>
      <c r="C14" s="17" t="s">
        <v>28</v>
      </c>
      <c r="D14" s="13" t="s">
        <v>31</v>
      </c>
      <c r="E14" s="23">
        <v>100</v>
      </c>
      <c r="F14" s="25">
        <v>68.73</v>
      </c>
      <c r="G14" s="23">
        <f>E14*186.3/90</f>
        <v>207</v>
      </c>
      <c r="H14" s="23">
        <f>E14*13.32/90</f>
        <v>14.8</v>
      </c>
      <c r="I14" s="23">
        <f>E14*11.16/90</f>
        <v>12.4</v>
      </c>
      <c r="J14" s="49">
        <f>E14*8.19/90</f>
        <v>9.1</v>
      </c>
    </row>
    <row r="15" spans="1:10" ht="15.75" x14ac:dyDescent="0.25">
      <c r="A15" s="41"/>
      <c r="B15" s="6" t="s">
        <v>17</v>
      </c>
      <c r="C15" s="26" t="s">
        <v>37</v>
      </c>
      <c r="D15" s="19" t="s">
        <v>32</v>
      </c>
      <c r="E15" s="23">
        <v>150</v>
      </c>
      <c r="F15" s="25">
        <v>10.11</v>
      </c>
      <c r="G15" s="18">
        <f>E15*181.5/150</f>
        <v>181.5</v>
      </c>
      <c r="H15" s="18">
        <f>E15*6.63/150</f>
        <v>6.63</v>
      </c>
      <c r="I15" s="18">
        <f>E15*4.44/150</f>
        <v>4.4400000000000004</v>
      </c>
      <c r="J15" s="58">
        <f>E15*28.8/150</f>
        <v>28.8</v>
      </c>
    </row>
    <row r="16" spans="1:10" ht="15.75" x14ac:dyDescent="0.25">
      <c r="A16" s="41"/>
      <c r="B16" s="6" t="s">
        <v>18</v>
      </c>
      <c r="C16" s="17" t="s">
        <v>29</v>
      </c>
      <c r="D16" s="14" t="s">
        <v>33</v>
      </c>
      <c r="E16" s="23">
        <v>200</v>
      </c>
      <c r="F16" s="25">
        <v>16.93</v>
      </c>
      <c r="G16" s="23">
        <v>70</v>
      </c>
      <c r="H16" s="23">
        <v>0.2</v>
      </c>
      <c r="I16" s="23">
        <v>0.2</v>
      </c>
      <c r="J16" s="49">
        <v>16.8</v>
      </c>
    </row>
    <row r="17" spans="1:10" ht="31.5" x14ac:dyDescent="0.25">
      <c r="A17" s="41"/>
      <c r="B17" s="6" t="s">
        <v>25</v>
      </c>
      <c r="C17" s="17" t="s">
        <v>22</v>
      </c>
      <c r="D17" s="28" t="s">
        <v>41</v>
      </c>
      <c r="E17" s="23">
        <v>40</v>
      </c>
      <c r="F17" s="25">
        <v>4.25</v>
      </c>
      <c r="G17" s="23">
        <f>E17*116.9/50</f>
        <v>93.52</v>
      </c>
      <c r="H17" s="23">
        <f>E17*3.95/50</f>
        <v>3.16</v>
      </c>
      <c r="I17" s="23">
        <f>E17*0.5/50</f>
        <v>0.4</v>
      </c>
      <c r="J17" s="49">
        <f>E17*24.15/50</f>
        <v>19.32</v>
      </c>
    </row>
    <row r="18" spans="1:10" ht="15.75" x14ac:dyDescent="0.25">
      <c r="A18" s="41"/>
      <c r="B18" s="6" t="s">
        <v>24</v>
      </c>
      <c r="C18" s="17" t="s">
        <v>23</v>
      </c>
      <c r="D18" s="32" t="s">
        <v>38</v>
      </c>
      <c r="E18" s="23">
        <v>36</v>
      </c>
      <c r="F18" s="25">
        <v>3.54</v>
      </c>
      <c r="G18" s="23">
        <f>E18*68.97/30</f>
        <v>82.763999999999996</v>
      </c>
      <c r="H18" s="23">
        <f>E18*1.68/30</f>
        <v>2.016</v>
      </c>
      <c r="I18" s="23">
        <f>E18*0.33/30</f>
        <v>0.39600000000000002</v>
      </c>
      <c r="J18" s="49">
        <f>E18*14.82/30</f>
        <v>17.783999999999999</v>
      </c>
    </row>
    <row r="19" spans="1:10" ht="15.75" x14ac:dyDescent="0.25">
      <c r="A19" s="41"/>
      <c r="B19" s="15"/>
      <c r="C19" s="30"/>
      <c r="D19" s="16"/>
      <c r="E19" s="24">
        <f>E12+E13+E14+E15+E16+E17+E18</f>
        <v>796</v>
      </c>
      <c r="F19" s="24">
        <f>SUM(F12:F18)</f>
        <v>145.04999999999998</v>
      </c>
      <c r="G19" s="24">
        <f t="shared" ref="G19:I19" si="1">G12+G13+G14+G15+G16+G17+G18</f>
        <v>805.86400000000003</v>
      </c>
      <c r="H19" s="24">
        <f>H12+H13+H14+H15+H16+H17+H18</f>
        <v>35.755999999999993</v>
      </c>
      <c r="I19" s="24">
        <f t="shared" si="1"/>
        <v>25.875999999999998</v>
      </c>
      <c r="J19" s="59">
        <f>SUM(J12:J18)</f>
        <v>107.81399999999999</v>
      </c>
    </row>
    <row r="20" spans="1:10" ht="15.75" thickBot="1" x14ac:dyDescent="0.3">
      <c r="A20" s="60"/>
      <c r="B20" s="1"/>
      <c r="C20" s="3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 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