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12-18 23-12.04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1" i="1" l="1"/>
  <c r="J13" i="1"/>
  <c r="I13" i="1"/>
  <c r="H13" i="1"/>
  <c r="G13" i="1"/>
  <c r="J4" i="1" l="1"/>
  <c r="H4" i="1"/>
  <c r="F11" i="1" l="1"/>
  <c r="G7" i="1" l="1"/>
  <c r="J7" i="1"/>
  <c r="I7" i="1"/>
  <c r="H7" i="1"/>
  <c r="J16" i="1" l="1"/>
  <c r="I16" i="1"/>
  <c r="H16" i="1"/>
  <c r="G16" i="1"/>
  <c r="J14" i="1"/>
  <c r="I14" i="1"/>
  <c r="H14" i="1"/>
  <c r="G14" i="1"/>
  <c r="J5" i="1" l="1"/>
  <c r="I5" i="1"/>
  <c r="H5" i="1"/>
  <c r="G5" i="1"/>
  <c r="I4" i="1"/>
  <c r="I8" i="1" l="1"/>
  <c r="E11" i="1"/>
  <c r="J15" i="1" l="1"/>
  <c r="I15" i="1"/>
  <c r="H15" i="1"/>
  <c r="G15" i="1"/>
  <c r="I11" i="1"/>
  <c r="G4" i="1"/>
  <c r="E21" i="1" l="1"/>
  <c r="J19" i="1" l="1"/>
  <c r="I19" i="1"/>
  <c r="H19" i="1"/>
  <c r="G19" i="1"/>
  <c r="J18" i="1"/>
  <c r="I18" i="1"/>
  <c r="H18" i="1"/>
  <c r="H21" i="1" s="1"/>
  <c r="G18" i="1"/>
  <c r="J8" i="1"/>
  <c r="J11" i="1" s="1"/>
  <c r="H8" i="1"/>
  <c r="H11" i="1" s="1"/>
  <c r="G8" i="1"/>
  <c r="G11" i="1" s="1"/>
  <c r="G21" i="1" l="1"/>
  <c r="J21" i="1"/>
  <c r="I21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<sst xmlns="http://schemas.openxmlformats.org/spreadsheetml/2006/main" count="49" uniqueCount="42">
  <si>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</si>
  <si>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</si>
  <si>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</si>
  <si>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</si>
  <si>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</si>
  <si>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</si>
  <si>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</si>
  <si>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</si>
  <si>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</si>
  <si>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</si>
  <si>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</si>
  <si>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</si>
  <si>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</si>
  <si>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</si>
  <si>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</si>
  <si>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</si>
  <si>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</si>
  <si>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</si>
  <si>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</si>
  <si>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</si>
  <si>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</si>
  <si>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</si>
  <si>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</si>
  <si>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</si>
  <si>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</si>
  <si>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44533</t>
  </si>
  <si>
    <t>36.81</t>
  </si>
  <si>
    <t>18.2</t>
  </si>
  <si>
    <t>44510</t>
  </si>
  <si>
    <t>Тефтели мясные с рисом паровые</t>
  </si>
  <si>
    <t>Капуста тушеная</t>
  </si>
  <si>
    <t>Чай ягодный</t>
  </si>
  <si>
    <t>Суп картофельный с макаронными изделиями и мясом</t>
  </si>
  <si>
    <t>Голень или бедро птицы отварное</t>
  </si>
  <si>
    <t>Рис припущенный</t>
  </si>
  <si>
    <t>Компот из кураги и изюма</t>
  </si>
  <si>
    <t>Хлеб ржано-пшеничный</t>
  </si>
  <si>
    <t>29/11</t>
  </si>
  <si>
    <t>Бутерброд с маслом</t>
  </si>
  <si>
    <t>Хлеб пшеничный витаминизированный</t>
  </si>
  <si>
    <t>20/1</t>
  </si>
  <si>
    <t>Салат из помидор с зеленью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</si>
</sst>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4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0" fontId="7" fillId="0" borderId="1" xfId="7" applyFont="1" applyFill="1" applyBorder="1" applyAlignment="1">
      <alignment horizontal="left" vertical="center" wrapText="1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1" fontId="5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10" fillId="3" borderId="1" xfId="5" applyNumberFormat="1" applyFont="1" applyFill="1" applyBorder="1" applyAlignment="1" applyProtection="1">
      <alignment horizontal="left"/>
      <protection locked="0"/>
    </xf>
    <xf numFmtId="2" fontId="10" fillId="3" borderId="7" xfId="5" applyNumberFormat="1" applyFont="1" applyFill="1" applyBorder="1" applyAlignment="1" applyProtection="1">
      <alignment horizontal="left"/>
      <protection locked="0"/>
    </xf>
    <xf numFmtId="49" fontId="5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49" fontId="5" fillId="4" borderId="1" xfId="7" applyNumberFormat="1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4" xfId="0" applyBorder="1" applyAlignment="1">
      <alignment vertical="top"/>
    </xf>
    <xf numFmtId="0" fontId="5" fillId="5" borderId="1" xfId="5" applyFont="1" applyFill="1" applyBorder="1" applyAlignment="1">
      <alignment horizontal="left" vertical="center" wrapText="1"/>
    </xf>
    <xf numFmtId="2" fontId="5" fillId="5" borderId="1" xfId="5" applyNumberFormat="1" applyFont="1" applyFill="1" applyBorder="1" applyAlignment="1">
      <alignment horizontal="left" vertical="center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zoomScale="85" zoomScaleNormal="85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/>
      <c r="C1" s="67"/>
      <c r="D1" s="68"/>
      <c r="E1" t="s">
        <v>18</v>
      </c>
      <c r="F1" s="9"/>
      <c r="I1" t="s">
        <v>1</v>
      </c>
      <c r="J1" s="64">
        <v>46121</v>
      </c>
    </row>
    <row r="2" spans="1:11" ht="7.5" customHeight="1" thickBot="1" x14ac:dyDescent="0.3"/>
    <row r="3" spans="1:11" x14ac:dyDescent="0.25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6.5" thickBot="1" x14ac:dyDescent="0.3">
      <c r="A4" s="69" t="s">
        <v>10</v>
      </c>
      <c r="B4" s="13" t="s">
        <v>16</v>
      </c>
      <c r="C4" s="63" t="s">
        <v>25</v>
      </c>
      <c r="D4" s="30" t="s">
        <v>30</v>
      </c>
      <c r="E4" s="35">
        <v>185</v>
      </c>
      <c r="F4" s="37">
        <v>21.23</v>
      </c>
      <c r="G4" s="36">
        <f>E4*87/150</f>
        <v>107.3</v>
      </c>
      <c r="H4" s="42">
        <f>E4*3.25/150-0.01</f>
        <v>3.998333333333334</v>
      </c>
      <c r="I4" s="42">
        <f>E4*3.73/200</f>
        <v>3.4502499999999996</v>
      </c>
      <c r="J4" s="42">
        <f>E4*11.9/150+0.01</f>
        <v>14.686666666666666</v>
      </c>
    </row>
    <row r="5" spans="1:11" ht="15.75" x14ac:dyDescent="0.25">
      <c r="A5" s="70"/>
      <c r="B5" s="12" t="s">
        <v>22</v>
      </c>
      <c r="C5" s="63" t="s">
        <v>26</v>
      </c>
      <c r="D5" s="22" t="s">
        <v>29</v>
      </c>
      <c r="E5" s="56">
        <v>100</v>
      </c>
      <c r="F5" s="38">
        <v>96.12</v>
      </c>
      <c r="G5" s="52">
        <f>E5*230.6/100</f>
        <v>230.6</v>
      </c>
      <c r="H5" s="52">
        <f>E5*12.9/100</f>
        <v>12.9</v>
      </c>
      <c r="I5" s="52">
        <f>E5*13.4/100</f>
        <v>13.4</v>
      </c>
      <c r="J5" s="52">
        <f>E5*14.6/100</f>
        <v>14.6</v>
      </c>
    </row>
    <row r="6" spans="1:11" ht="15.75" x14ac:dyDescent="0.25">
      <c r="A6" s="70"/>
      <c r="B6" s="13" t="s">
        <v>11</v>
      </c>
      <c r="C6" s="63" t="s">
        <v>37</v>
      </c>
      <c r="D6" s="49" t="s">
        <v>31</v>
      </c>
      <c r="E6" s="49">
        <v>200</v>
      </c>
      <c r="F6" s="51">
        <v>8.77</v>
      </c>
      <c r="G6" s="52">
        <v>78</v>
      </c>
      <c r="H6" s="50">
        <v>0.3</v>
      </c>
      <c r="I6" s="50">
        <v>0.1</v>
      </c>
      <c r="J6" s="50">
        <v>18.899999999999999</v>
      </c>
    </row>
    <row r="7" spans="1:11" ht="15.75" x14ac:dyDescent="0.25">
      <c r="A7" s="70"/>
      <c r="B7" s="60" t="s">
        <v>24</v>
      </c>
      <c r="C7" s="59">
        <v>44209</v>
      </c>
      <c r="D7" s="58" t="s">
        <v>38</v>
      </c>
      <c r="E7" s="56">
        <v>50</v>
      </c>
      <c r="F7" s="57">
        <v>18.649999999999999</v>
      </c>
      <c r="G7" s="56">
        <f>E7*160/50</f>
        <v>160</v>
      </c>
      <c r="H7" s="56">
        <f>E7*3.2/50</f>
        <v>3.2</v>
      </c>
      <c r="I7" s="56">
        <f>E7*7.7/50</f>
        <v>7.7</v>
      </c>
      <c r="J7" s="56">
        <f>E7*19.5/50</f>
        <v>19.5</v>
      </c>
    </row>
    <row r="8" spans="1:11" ht="15.75" x14ac:dyDescent="0.25">
      <c r="A8" s="70"/>
      <c r="B8" s="13" t="s">
        <v>23</v>
      </c>
      <c r="C8" s="34" t="s">
        <v>21</v>
      </c>
      <c r="D8" s="58" t="s">
        <v>36</v>
      </c>
      <c r="E8" s="56">
        <v>31</v>
      </c>
      <c r="F8" s="57">
        <v>3.05</v>
      </c>
      <c r="G8" s="56">
        <f>E8*68.97/30</f>
        <v>71.269000000000005</v>
      </c>
      <c r="H8" s="56">
        <f>E8*1.68/30</f>
        <v>1.736</v>
      </c>
      <c r="I8" s="56">
        <f>E8*0.33/30</f>
        <v>0.34100000000000003</v>
      </c>
      <c r="J8" s="56">
        <f>E8*14.82/30</f>
        <v>15.314</v>
      </c>
    </row>
    <row r="9" spans="1:11" ht="16.5" thickBot="1" x14ac:dyDescent="0.3">
      <c r="A9" s="70"/>
      <c r="B9" s="19"/>
      <c r="C9" s="34"/>
      <c r="D9" s="31"/>
      <c r="E9" s="56"/>
      <c r="F9" s="57"/>
      <c r="G9" s="56"/>
      <c r="H9" s="56"/>
      <c r="I9" s="56"/>
      <c r="J9" s="56"/>
    </row>
    <row r="10" spans="1:11" ht="15.75" x14ac:dyDescent="0.25">
      <c r="A10" s="71"/>
      <c r="B10" s="12"/>
      <c r="C10" s="33"/>
      <c r="D10" s="49"/>
      <c r="E10" s="41"/>
      <c r="F10" s="41"/>
      <c r="G10" s="41"/>
      <c r="H10" s="41"/>
      <c r="I10" s="41"/>
      <c r="J10" s="41"/>
    </row>
    <row r="11" spans="1:11" ht="15.75" x14ac:dyDescent="0.25">
      <c r="A11" s="1" t="s">
        <v>12</v>
      </c>
      <c r="B11" s="20"/>
      <c r="C11" s="14"/>
      <c r="D11" s="15"/>
      <c r="E11" s="61">
        <f t="shared" ref="E11:I11" si="0">SUM(E4:E10)</f>
        <v>566</v>
      </c>
      <c r="F11" s="61">
        <f>SUM(F4:F10)</f>
        <v>147.82000000000002</v>
      </c>
      <c r="G11" s="61">
        <f t="shared" si="0"/>
        <v>647.16899999999998</v>
      </c>
      <c r="H11" s="61">
        <f>SUM(H4:H10)</f>
        <v>22.134333333333334</v>
      </c>
      <c r="I11" s="61">
        <f t="shared" si="0"/>
        <v>24.991250000000001</v>
      </c>
      <c r="J11" s="62">
        <f>SUM(J4:J10)</f>
        <v>83.00066666666666</v>
      </c>
    </row>
    <row r="12" spans="1:11" ht="16.5" thickBot="1" x14ac:dyDescent="0.3">
      <c r="A12" s="2"/>
      <c r="B12" s="16"/>
      <c r="C12" s="16"/>
      <c r="D12" s="24"/>
      <c r="E12" s="17"/>
      <c r="F12" s="18"/>
      <c r="G12" s="17"/>
      <c r="H12" s="28"/>
      <c r="I12" s="28"/>
      <c r="J12" s="29"/>
    </row>
    <row r="13" spans="1:11" ht="31.5" x14ac:dyDescent="0.25">
      <c r="A13" s="1" t="s">
        <v>13</v>
      </c>
      <c r="B13" s="19" t="s">
        <v>14</v>
      </c>
      <c r="C13" s="65" t="s">
        <v>40</v>
      </c>
      <c r="D13" s="72" t="s">
        <v>41</v>
      </c>
      <c r="E13" s="44">
        <v>100</v>
      </c>
      <c r="F13" s="54">
        <v>51.79</v>
      </c>
      <c r="G13" s="40">
        <f>82*E13/100</f>
        <v>82</v>
      </c>
      <c r="H13" s="73">
        <f>1.3*E13/100</f>
        <v>1.3</v>
      </c>
      <c r="I13" s="73">
        <f>6.1*E13/100</f>
        <v>6.1</v>
      </c>
      <c r="J13" s="73">
        <f>4.1*E13/100</f>
        <v>4.0999999999999996</v>
      </c>
    </row>
    <row r="14" spans="1:11" ht="31.5" x14ac:dyDescent="0.25">
      <c r="A14" s="1"/>
      <c r="B14" s="13" t="s">
        <v>15</v>
      </c>
      <c r="C14" s="23" t="s">
        <v>27</v>
      </c>
      <c r="D14" s="25" t="s">
        <v>32</v>
      </c>
      <c r="E14" s="43">
        <v>250</v>
      </c>
      <c r="F14" s="54">
        <v>10.54</v>
      </c>
      <c r="G14" s="39">
        <f>E14*186.6/250</f>
        <v>186.6</v>
      </c>
      <c r="H14" s="46">
        <f>E14*4.4/250</f>
        <v>4.4000000000000004</v>
      </c>
      <c r="I14" s="46">
        <f>E14*4.7/250</f>
        <v>4.7</v>
      </c>
      <c r="J14" s="46">
        <f>E14*31.5/250</f>
        <v>31.5</v>
      </c>
      <c r="K14" s="26"/>
    </row>
    <row r="15" spans="1:11" ht="15.75" x14ac:dyDescent="0.25">
      <c r="A15" s="1"/>
      <c r="B15" s="13" t="s">
        <v>22</v>
      </c>
      <c r="C15" s="34">
        <v>4232</v>
      </c>
      <c r="D15" s="32" t="s">
        <v>33</v>
      </c>
      <c r="E15" s="45">
        <v>100</v>
      </c>
      <c r="F15" s="55">
        <v>64.989999999999995</v>
      </c>
      <c r="G15" s="48">
        <f>E15*198/90</f>
        <v>220</v>
      </c>
      <c r="H15" s="47">
        <f>E15*17.19/90</f>
        <v>19.100000000000001</v>
      </c>
      <c r="I15" s="47">
        <f>E15*14.31/90</f>
        <v>15.9</v>
      </c>
      <c r="J15" s="47">
        <f>E15*0.18/90</f>
        <v>0.2</v>
      </c>
      <c r="K15" s="27"/>
    </row>
    <row r="16" spans="1:11" ht="15.75" x14ac:dyDescent="0.25">
      <c r="A16" s="1"/>
      <c r="B16" s="13" t="s">
        <v>16</v>
      </c>
      <c r="C16" s="34">
        <v>305</v>
      </c>
      <c r="D16" s="32" t="s">
        <v>34</v>
      </c>
      <c r="E16" s="56">
        <v>200</v>
      </c>
      <c r="F16" s="55">
        <v>20.81</v>
      </c>
      <c r="G16" s="56">
        <f>E16*280/200</f>
        <v>280</v>
      </c>
      <c r="H16" s="56">
        <f>E16*4.8/200</f>
        <v>4.8</v>
      </c>
      <c r="I16" s="56">
        <f>E16*7.2/200</f>
        <v>7.2</v>
      </c>
      <c r="J16" s="56">
        <f>E16*48.9/200</f>
        <v>48.9</v>
      </c>
      <c r="K16" s="27"/>
    </row>
    <row r="17" spans="1:11" ht="15.75" x14ac:dyDescent="0.25">
      <c r="A17" s="1"/>
      <c r="B17" s="13" t="s">
        <v>17</v>
      </c>
      <c r="C17" s="33" t="s">
        <v>28</v>
      </c>
      <c r="D17" s="49" t="s">
        <v>35</v>
      </c>
      <c r="E17" s="45">
        <v>200</v>
      </c>
      <c r="F17" s="55">
        <v>12.52</v>
      </c>
      <c r="G17" s="48">
        <v>88</v>
      </c>
      <c r="H17" s="47">
        <v>0.7</v>
      </c>
      <c r="I17" s="47">
        <v>0</v>
      </c>
      <c r="J17" s="47">
        <v>21.1</v>
      </c>
      <c r="K17" s="27"/>
    </row>
    <row r="18" spans="1:11" ht="15.75" x14ac:dyDescent="0.25">
      <c r="A18" s="1"/>
      <c r="B18" s="13" t="s">
        <v>24</v>
      </c>
      <c r="C18" s="34" t="s">
        <v>21</v>
      </c>
      <c r="D18" s="58" t="s">
        <v>39</v>
      </c>
      <c r="E18" s="56">
        <v>30</v>
      </c>
      <c r="F18" s="57">
        <v>3.19</v>
      </c>
      <c r="G18" s="56">
        <f>E18*70.14/30</f>
        <v>70.14</v>
      </c>
      <c r="H18" s="56">
        <f>E18*2.37/30</f>
        <v>2.37</v>
      </c>
      <c r="I18" s="56">
        <f>E18*0.3/30</f>
        <v>0.3</v>
      </c>
      <c r="J18" s="56">
        <f>E18*14.49/30</f>
        <v>14.49</v>
      </c>
      <c r="K18" s="27"/>
    </row>
    <row r="19" spans="1:11" ht="15.75" x14ac:dyDescent="0.25">
      <c r="A19" s="1"/>
      <c r="B19" s="21" t="s">
        <v>23</v>
      </c>
      <c r="C19" s="34" t="s">
        <v>21</v>
      </c>
      <c r="D19" s="58" t="s">
        <v>36</v>
      </c>
      <c r="E19" s="56">
        <v>33</v>
      </c>
      <c r="F19" s="57">
        <v>3.22</v>
      </c>
      <c r="G19" s="56">
        <f>E19*68.97/30</f>
        <v>75.86699999999999</v>
      </c>
      <c r="H19" s="56">
        <f>E19*1.68/30</f>
        <v>1.8479999999999999</v>
      </c>
      <c r="I19" s="56">
        <f>E19*0.33/30</f>
        <v>0.36300000000000004</v>
      </c>
      <c r="J19" s="56">
        <f>E19*14.82/30</f>
        <v>16.302</v>
      </c>
      <c r="K19" s="27"/>
    </row>
    <row r="20" spans="1:11" ht="15.75" x14ac:dyDescent="0.25">
      <c r="A20" s="1"/>
      <c r="B20" s="21"/>
      <c r="C20" s="34"/>
      <c r="D20" s="31"/>
      <c r="E20" s="50"/>
      <c r="F20" s="51"/>
      <c r="G20" s="50"/>
      <c r="H20" s="52"/>
      <c r="I20" s="52"/>
      <c r="J20" s="52"/>
      <c r="K20" s="27"/>
    </row>
    <row r="21" spans="1:11" ht="15.75" x14ac:dyDescent="0.25">
      <c r="A21" s="1"/>
      <c r="B21" s="21"/>
      <c r="C21" s="33"/>
      <c r="D21" s="32"/>
      <c r="E21" s="53">
        <f>E13+E14+E15+E16+E17+E18+E19</f>
        <v>913</v>
      </c>
      <c r="F21" s="53">
        <f>F13+F14+F15+F16+F17+F18+F19-0.01</f>
        <v>167.05</v>
      </c>
      <c r="G21" s="53">
        <f>G13+G14+G15+G16+G17+G18+G19</f>
        <v>1002.607</v>
      </c>
      <c r="H21" s="53">
        <f t="shared" ref="H21:I21" si="1">H13+H14+H15+H16+H17+H18+H19</f>
        <v>34.518000000000001</v>
      </c>
      <c r="I21" s="53">
        <f t="shared" si="1"/>
        <v>34.563000000000002</v>
      </c>
      <c r="J21" s="53">
        <f>J13+J14+J15+J16+J17+J18+J19</f>
        <v>136.59200000000001</v>
      </c>
      <c r="K21" s="27"/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E11 G11 I11:J11" unlockedFormula="1"/>
    <ignoredError sqref="C4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2026-03-18T09:32:58Z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