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МЕНЮ 2025-2026\Сайт ежедневное\меню (12-18) 1-14.12\"/>
    </mc:Choice>
  </mc:AlternateContent>
  <bookViews>
    <workbookView xWindow="-120" yWindow="-120" windowWidth="15450" windowHeight="11160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F21" i="1" l="1"/>
  <c r="F10" i="1"/>
  <c r="J16" i="1" l="1"/>
  <c r="I16" i="1"/>
  <c r="H16" i="1"/>
  <c r="G15" i="1"/>
  <c r="G14" i="1"/>
  <c r="J14" i="1"/>
  <c r="I14" i="1"/>
  <c r="H14" i="1"/>
  <c r="I13" i="1"/>
  <c r="G13" i="1"/>
  <c r="G5" i="1"/>
  <c r="H5" i="1"/>
  <c r="J4" i="1"/>
  <c r="I4" i="1"/>
  <c r="H4" i="1"/>
  <c r="G4" i="1"/>
  <c r="G16" i="1" l="1"/>
  <c r="J7" i="1" l="1"/>
  <c r="I7" i="1"/>
  <c r="H7" i="1"/>
  <c r="G7" i="1"/>
  <c r="I8" i="1"/>
  <c r="H15" i="1" l="1"/>
  <c r="J13" i="1"/>
  <c r="J15" i="1" l="1"/>
  <c r="I15" i="1"/>
  <c r="H13" i="1"/>
  <c r="J5" i="1"/>
  <c r="I5" i="1"/>
  <c r="I10" i="1" s="1"/>
  <c r="E21" i="1" l="1"/>
  <c r="E10" i="1"/>
  <c r="J19" i="1" l="1"/>
  <c r="I19" i="1"/>
  <c r="H19" i="1"/>
  <c r="G19" i="1"/>
  <c r="J18" i="1"/>
  <c r="J21" i="1" s="1"/>
  <c r="I18" i="1"/>
  <c r="I21" i="1" s="1"/>
  <c r="H18" i="1"/>
  <c r="H21" i="1" s="1"/>
  <c r="G18" i="1"/>
  <c r="G21" i="1" s="1"/>
  <c r="J8" i="1"/>
  <c r="H8" i="1"/>
  <c r="H10" i="1" s="1"/>
  <c r="G8" i="1"/>
  <c r="G10" i="1" s="1"/>
  <c r="J10" i="1"/>
</calcChain>
</file>

<file path=xl/sharedStrings.xml><?xml version="1.0" encoding="utf-8"?>
<sst xmlns="http://schemas.openxmlformats.org/spreadsheetml/2006/main" count="51" uniqueCount="45">
  <si>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</si>
  <si>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</si>
  <si>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</si>
  <si>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</si>
  <si>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</si>
  <si>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</si>
  <si>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</si>
  <si>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</si>
  <si>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</si>
  <si>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</si>
  <si>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</si>
  <si>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</si>
  <si>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</si>
  <si>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</si>
  <si>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</si>
  <si>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1 блюдо</t>
  </si>
  <si>
    <t>гарнир</t>
  </si>
  <si>
    <t>сладкое</t>
  </si>
  <si>
    <t>Отд./корп</t>
  </si>
  <si>
    <t>№ рец.</t>
  </si>
  <si>
    <t>Выход, г</t>
  </si>
  <si>
    <t xml:space="preserve">пром </t>
  </si>
  <si>
    <t>2 блюдо</t>
  </si>
  <si>
    <t>хлеб черн.</t>
  </si>
  <si>
    <t>хлеб бел.</t>
  </si>
  <si>
    <t>44417</t>
  </si>
  <si>
    <t>46.3</t>
  </si>
  <si>
    <t>37.2</t>
  </si>
  <si>
    <t>40</t>
  </si>
  <si>
    <t>38.2</t>
  </si>
  <si>
    <t>16.81</t>
  </si>
  <si>
    <t>32/3</t>
  </si>
  <si>
    <t>44357</t>
  </si>
  <si>
    <t>Суфле из мяса кур</t>
  </si>
  <si>
    <t>Макароны отварные</t>
  </si>
  <si>
    <t>Напиток "Золотой шар"</t>
  </si>
  <si>
    <t>Салат из отварной свеклы с сыром и растительным маслом</t>
  </si>
  <si>
    <t>Суп крестьянский с крупой, сметаной, мясом и зеленью</t>
  </si>
  <si>
    <t>Биточек мясной</t>
  </si>
  <si>
    <t>Рагу из овощей</t>
  </si>
  <si>
    <t>Компот из сухофруктов</t>
  </si>
  <si>
    <t>хлеб</t>
  </si>
  <si>
    <t>Бутерброд с сыром</t>
  </si>
  <si>
    <t>Хлеб ржано-пшеничный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</si>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</sst>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р_._-;\-* #,##0.00_р_._-;_-* &quot;-&quot;??_р_._-;_-@_-"/>
    <numFmt numFmtId="165" formatCode="_-* #\ ##0.00_р_._-;\-* #\ ##0.00_р_._-;_-* &quot;-&quot;??_р_.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rgb="FFFFFFFF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5" fillId="0" borderId="0"/>
    <xf numFmtId="165" fontId="3" fillId="0" borderId="0" applyFont="0" applyFill="0" applyBorder="0" applyAlignment="0" applyProtection="0"/>
    <xf numFmtId="0" fontId="7" fillId="0" borderId="0"/>
    <xf numFmtId="0" fontId="2" fillId="0" borderId="0"/>
    <xf numFmtId="0" fontId="1" fillId="0" borderId="0"/>
  </cellStyleXfs>
  <cellXfs count="74">
    <xf numFmtId="0" fontId="0" fillId="0" borderId="0" xfId="0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5" fillId="0" borderId="5" xfId="5" applyBorder="1"/>
    <xf numFmtId="0" fontId="5" fillId="0" borderId="1" xfId="5" applyBorder="1"/>
    <xf numFmtId="0" fontId="5" fillId="3" borderId="1" xfId="5" applyFill="1" applyBorder="1" applyProtection="1">
      <protection locked="0"/>
    </xf>
    <xf numFmtId="0" fontId="5" fillId="3" borderId="1" xfId="5" applyFill="1" applyBorder="1" applyAlignment="1" applyProtection="1">
      <alignment wrapText="1"/>
      <protection locked="0"/>
    </xf>
    <xf numFmtId="1" fontId="5" fillId="3" borderId="1" xfId="5" applyNumberFormat="1" applyFill="1" applyBorder="1" applyProtection="1">
      <protection locked="0"/>
    </xf>
    <xf numFmtId="2" fontId="5" fillId="3" borderId="1" xfId="5" applyNumberFormat="1" applyFill="1" applyBorder="1" applyProtection="1">
      <protection locked="0"/>
    </xf>
    <xf numFmtId="0" fontId="5" fillId="3" borderId="9" xfId="5" applyFill="1" applyBorder="1" applyProtection="1">
      <protection locked="0"/>
    </xf>
    <xf numFmtId="1" fontId="5" fillId="3" borderId="9" xfId="5" applyNumberFormat="1" applyFill="1" applyBorder="1" applyProtection="1">
      <protection locked="0"/>
    </xf>
    <xf numFmtId="2" fontId="5" fillId="3" borderId="9" xfId="5" applyNumberFormat="1" applyFill="1" applyBorder="1" applyProtection="1">
      <protection locked="0"/>
    </xf>
    <xf numFmtId="0" fontId="5" fillId="0" borderId="4" xfId="5" applyBorder="1"/>
    <xf numFmtId="1" fontId="5" fillId="3" borderId="7" xfId="5" applyNumberFormat="1" applyFill="1" applyBorder="1" applyProtection="1">
      <protection locked="0"/>
    </xf>
    <xf numFmtId="0" fontId="5" fillId="2" borderId="1" xfId="5" applyFill="1" applyBorder="1" applyProtection="1">
      <protection locked="0"/>
    </xf>
    <xf numFmtId="0" fontId="0" fillId="0" borderId="1" xfId="0" applyFill="1" applyBorder="1" applyProtection="1">
      <protection locked="0"/>
    </xf>
    <xf numFmtId="49" fontId="6" fillId="0" borderId="1" xfId="7" applyNumberFormat="1" applyFont="1" applyFill="1" applyBorder="1" applyAlignment="1">
      <alignment horizontal="left" vertical="center"/>
    </xf>
    <xf numFmtId="2" fontId="4" fillId="0" borderId="1" xfId="7" applyNumberFormat="1" applyFont="1" applyFill="1" applyBorder="1" applyAlignment="1">
      <alignment horizontal="left" vertical="center" wrapText="1"/>
    </xf>
    <xf numFmtId="49" fontId="6" fillId="0" borderId="1" xfId="7" applyNumberFormat="1" applyFont="1" applyFill="1" applyBorder="1" applyAlignment="1">
      <alignment horizontal="left" vertical="center"/>
    </xf>
    <xf numFmtId="49" fontId="6" fillId="4" borderId="1" xfId="7" applyNumberFormat="1" applyFont="1" applyFill="1" applyBorder="1" applyAlignment="1">
      <alignment horizontal="left" vertical="center"/>
    </xf>
    <xf numFmtId="49" fontId="6" fillId="2" borderId="1" xfId="7" applyNumberFormat="1" applyFont="1" applyFill="1" applyBorder="1" applyAlignment="1">
      <alignment horizontal="left" vertical="center"/>
    </xf>
    <xf numFmtId="2" fontId="4" fillId="4" borderId="0" xfId="7" applyNumberFormat="1" applyFont="1" applyFill="1" applyBorder="1" applyAlignment="1">
      <alignment horizontal="left" vertical="center"/>
    </xf>
    <xf numFmtId="2" fontId="4" fillId="0" borderId="0" xfId="7" applyNumberFormat="1" applyFont="1" applyBorder="1" applyAlignment="1">
      <alignment horizontal="left" vertical="center"/>
    </xf>
    <xf numFmtId="1" fontId="5" fillId="3" borderId="15" xfId="5" applyNumberFormat="1" applyFill="1" applyBorder="1" applyProtection="1">
      <protection locked="0"/>
    </xf>
    <xf numFmtId="1" fontId="5" fillId="3" borderId="16" xfId="5" applyNumberFormat="1" applyFill="1" applyBorder="1" applyProtection="1">
      <protection locked="0"/>
    </xf>
    <xf numFmtId="2" fontId="6" fillId="0" borderId="1" xfId="7" applyNumberFormat="1" applyFont="1" applyFill="1" applyBorder="1" applyAlignment="1">
      <alignment vertical="center"/>
    </xf>
    <xf numFmtId="0" fontId="6" fillId="0" borderId="1" xfId="7" applyFont="1" applyFill="1" applyBorder="1" applyAlignment="1">
      <alignment horizontal="left" vertical="center" wrapText="1"/>
    </xf>
    <xf numFmtId="49" fontId="6" fillId="0" borderId="1" xfId="7" applyNumberFormat="1" applyFont="1" applyFill="1" applyBorder="1" applyAlignment="1">
      <alignment horizontal="left" vertical="center"/>
    </xf>
    <xf numFmtId="1" fontId="6" fillId="0" borderId="1" xfId="7" applyNumberFormat="1" applyFont="1" applyFill="1" applyBorder="1" applyAlignment="1">
      <alignment horizontal="left" vertical="center"/>
    </xf>
    <xf numFmtId="2" fontId="6" fillId="0" borderId="1" xfId="7" applyNumberFormat="1" applyFont="1" applyFill="1" applyBorder="1" applyAlignment="1">
      <alignment horizontal="left" vertical="center" wrapText="1"/>
    </xf>
    <xf numFmtId="2" fontId="6" fillId="0" borderId="1" xfId="7" applyNumberFormat="1" applyFont="1" applyFill="1" applyBorder="1" applyAlignment="1">
      <alignment horizontal="left" vertical="center"/>
    </xf>
    <xf numFmtId="2" fontId="4" fillId="0" borderId="1" xfId="7" applyNumberFormat="1" applyFont="1" applyBorder="1" applyAlignment="1">
      <alignment horizontal="left" vertical="center"/>
    </xf>
    <xf numFmtId="2" fontId="6" fillId="0" borderId="1" xfId="7" applyNumberFormat="1" applyFont="1" applyBorder="1" applyAlignment="1">
      <alignment horizontal="left" vertical="center"/>
    </xf>
    <xf numFmtId="2" fontId="6" fillId="0" borderId="14" xfId="7" applyNumberFormat="1" applyFont="1" applyFill="1" applyBorder="1" applyAlignment="1">
      <alignment horizontal="left" vertical="center"/>
    </xf>
    <xf numFmtId="2" fontId="6" fillId="0" borderId="1" xfId="7" applyNumberFormat="1" applyFont="1" applyFill="1" applyBorder="1" applyAlignment="1">
      <alignment horizontal="left" vertical="center"/>
    </xf>
    <xf numFmtId="2" fontId="4" fillId="4" borderId="1" xfId="7" applyNumberFormat="1" applyFont="1" applyFill="1" applyBorder="1" applyAlignment="1">
      <alignment horizontal="left" vertical="center"/>
    </xf>
    <xf numFmtId="2" fontId="8" fillId="0" borderId="1" xfId="7" applyNumberFormat="1" applyFont="1" applyFill="1" applyBorder="1" applyAlignment="1">
      <alignment horizontal="left" vertical="center" wrapText="1"/>
    </xf>
    <xf numFmtId="2" fontId="4" fillId="0" borderId="1" xfId="7" applyNumberFormat="1" applyFont="1" applyBorder="1" applyAlignment="1">
      <alignment horizontal="left" vertical="center"/>
    </xf>
    <xf numFmtId="2" fontId="6" fillId="0" borderId="1" xfId="7" applyNumberFormat="1" applyFont="1" applyFill="1" applyBorder="1" applyAlignment="1">
      <alignment horizontal="left" vertical="center"/>
    </xf>
    <xf numFmtId="2" fontId="6" fillId="0" borderId="1" xfId="7" applyNumberFormat="1" applyFont="1" applyFill="1" applyBorder="1" applyAlignment="1">
      <alignment horizontal="left" vertical="center"/>
    </xf>
    <xf numFmtId="2" fontId="6" fillId="4" borderId="1" xfId="7" applyNumberFormat="1" applyFont="1" applyFill="1" applyBorder="1" applyAlignment="1">
      <alignment horizontal="left" vertical="center"/>
    </xf>
    <xf numFmtId="2" fontId="6" fillId="0" borderId="1" xfId="7" applyNumberFormat="1" applyFont="1" applyFill="1" applyBorder="1" applyAlignment="1">
      <alignment horizontal="left" vertical="center"/>
    </xf>
    <xf numFmtId="2" fontId="6" fillId="0" borderId="1" xfId="7" applyNumberFormat="1" applyFont="1" applyFill="1" applyBorder="1" applyAlignment="1">
      <alignment horizontal="left" vertical="center"/>
    </xf>
    <xf numFmtId="2" fontId="4" fillId="4" borderId="1" xfId="7" applyNumberFormat="1" applyFont="1" applyFill="1" applyBorder="1" applyAlignment="1">
      <alignment horizontal="left" vertical="center"/>
    </xf>
    <xf numFmtId="2" fontId="6" fillId="0" borderId="1" xfId="7" applyNumberFormat="1" applyFont="1" applyFill="1" applyBorder="1" applyAlignment="1">
      <alignment horizontal="left" vertical="center"/>
    </xf>
    <xf numFmtId="2" fontId="6" fillId="0" borderId="1" xfId="7" applyNumberFormat="1" applyFont="1" applyFill="1" applyBorder="1" applyAlignment="1">
      <alignment horizontal="left" vertical="center"/>
    </xf>
    <xf numFmtId="2" fontId="6" fillId="0" borderId="1" xfId="7" applyNumberFormat="1" applyFont="1" applyFill="1" applyBorder="1" applyAlignment="1">
      <alignment horizontal="left" vertical="center" wrapText="1"/>
    </xf>
    <xf numFmtId="2" fontId="6" fillId="0" borderId="1" xfId="7" applyNumberFormat="1" applyFont="1" applyFill="1" applyBorder="1" applyAlignment="1">
      <alignment horizontal="left" vertical="center"/>
    </xf>
    <xf numFmtId="2" fontId="6" fillId="0" borderId="1" xfId="7" applyNumberFormat="1" applyFont="1" applyBorder="1" applyAlignment="1">
      <alignment horizontal="left" vertical="center"/>
    </xf>
    <xf numFmtId="2" fontId="4" fillId="0" borderId="1" xfId="7" applyNumberFormat="1" applyFont="1" applyBorder="1" applyAlignment="1">
      <alignment horizontal="left" vertical="center"/>
    </xf>
    <xf numFmtId="2" fontId="8" fillId="0" borderId="1" xfId="7" applyNumberFormat="1" applyFont="1" applyFill="1" applyBorder="1" applyAlignment="1">
      <alignment horizontal="left" vertical="center"/>
    </xf>
    <xf numFmtId="2" fontId="4" fillId="0" borderId="1" xfId="8" applyNumberFormat="1" applyFont="1" applyBorder="1" applyAlignment="1">
      <alignment horizontal="left" vertical="center"/>
    </xf>
    <xf numFmtId="2" fontId="4" fillId="0" borderId="1" xfId="8" applyNumberFormat="1" applyFont="1" applyBorder="1" applyAlignment="1">
      <alignment horizontal="left" vertical="center"/>
    </xf>
    <xf numFmtId="2" fontId="6" fillId="0" borderId="1" xfId="7" applyNumberFormat="1" applyFont="1" applyFill="1" applyBorder="1" applyAlignment="1">
      <alignment horizontal="left" vertical="center"/>
    </xf>
    <xf numFmtId="2" fontId="4" fillId="0" borderId="1" xfId="9" applyNumberFormat="1" applyFont="1" applyFill="1" applyBorder="1" applyAlignment="1">
      <alignment horizontal="left" vertical="center"/>
    </xf>
    <xf numFmtId="49" fontId="4" fillId="0" borderId="1" xfId="7" applyNumberFormat="1" applyFont="1" applyFill="1" applyBorder="1" applyAlignment="1">
      <alignment horizontal="left" vertical="center"/>
    </xf>
    <xf numFmtId="0" fontId="4" fillId="4" borderId="1" xfId="7" applyFont="1" applyFill="1" applyBorder="1" applyAlignment="1">
      <alignment horizontal="left" vertical="center" wrapText="1"/>
    </xf>
    <xf numFmtId="0" fontId="4" fillId="0" borderId="1" xfId="7" applyFont="1" applyFill="1" applyBorder="1" applyAlignment="1">
      <alignment horizontal="left" vertical="center" wrapText="1"/>
    </xf>
    <xf numFmtId="2" fontId="4" fillId="0" borderId="1" xfId="7" applyNumberFormat="1" applyFont="1" applyFill="1" applyBorder="1" applyAlignment="1">
      <alignment horizontal="left" vertical="center"/>
    </xf>
    <xf numFmtId="14" fontId="0" fillId="2" borderId="1" xfId="0" applyNumberFormat="1" applyFill="1" applyBorder="1" applyProtection="1">
      <protection locked="0"/>
    </xf>
    <xf numFmtId="2" fontId="4" fillId="0" borderId="1" xfId="7" applyNumberFormat="1" applyFont="1" applyFill="1" applyBorder="1" applyAlignment="1">
      <alignment vertical="center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" xfId="0" applyBorder="1" applyAlignment="1">
      <alignment vertical="top"/>
    </xf>
  </cellXfs>
  <cellStyles count="10">
    <cellStyle name="Обычный" xfId="0" builtinId="0"/>
    <cellStyle name="Обычный 11" xfId="1"/>
    <cellStyle name="Обычный 12" xfId="2"/>
    <cellStyle name="Обычный 2" xfId="4"/>
    <cellStyle name="Обычный 3" xfId="7"/>
    <cellStyle name="Обычный 4" xfId="5"/>
    <cellStyle name="Обычный 5" xfId="8"/>
    <cellStyle name="Обычный 5 2" xfId="9"/>
    <cellStyle name="Финансовый 10" xfId="3"/>
    <cellStyle name="Финансовый 10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2"/>
  <sheetViews>
    <sheetView showGridLines="0" showRowColHeaders="0" tabSelected="1" workbookViewId="0">
      <selection activeCell="D5" sqref="D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70"/>
      <c r="C1" s="71"/>
      <c r="D1" s="72"/>
      <c r="E1" t="s">
        <v>18</v>
      </c>
      <c r="F1" s="9"/>
      <c r="I1" t="s">
        <v>1</v>
      </c>
      <c r="J1" s="68">
        <v>46003</v>
      </c>
    </row>
    <row r="2" spans="1:11" ht="7.5" customHeight="1" thickBot="1" x14ac:dyDescent="0.3"/>
    <row r="3" spans="1:11" ht="15.75" thickBot="1" x14ac:dyDescent="0.3">
      <c r="A3" s="4" t="s">
        <v>2</v>
      </c>
      <c r="B3" s="5" t="s">
        <v>3</v>
      </c>
      <c r="C3" s="5" t="s">
        <v>19</v>
      </c>
      <c r="D3" s="5" t="s">
        <v>4</v>
      </c>
      <c r="E3" s="5" t="s">
        <v>20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1" ht="15.75" x14ac:dyDescent="0.25">
      <c r="A4" s="73" t="s">
        <v>10</v>
      </c>
      <c r="B4" s="12" t="s">
        <v>22</v>
      </c>
      <c r="C4" s="25" t="s">
        <v>25</v>
      </c>
      <c r="D4" s="26" t="s">
        <v>33</v>
      </c>
      <c r="E4" s="39">
        <v>109</v>
      </c>
      <c r="F4" s="42">
        <v>75.72</v>
      </c>
      <c r="G4" s="40">
        <f>E4*169.8/100</f>
        <v>185.08199999999999</v>
      </c>
      <c r="H4" s="46">
        <f>E4*9.7/100</f>
        <v>10.573</v>
      </c>
      <c r="I4" s="46">
        <f>13.8*E4/100</f>
        <v>15.042</v>
      </c>
      <c r="J4" s="46">
        <f>E4*1.7/100</f>
        <v>1.8529999999999998</v>
      </c>
    </row>
    <row r="5" spans="1:11" ht="15.75" x14ac:dyDescent="0.25">
      <c r="A5" s="73"/>
      <c r="B5" s="13" t="s">
        <v>16</v>
      </c>
      <c r="C5" s="36" t="s">
        <v>26</v>
      </c>
      <c r="D5" s="26" t="s">
        <v>34</v>
      </c>
      <c r="E5" s="38">
        <v>180</v>
      </c>
      <c r="F5" s="41">
        <v>12.38</v>
      </c>
      <c r="G5" s="40">
        <f>E5*237/200</f>
        <v>213.3</v>
      </c>
      <c r="H5" s="47">
        <f>E5*7.1/200</f>
        <v>6.39</v>
      </c>
      <c r="I5" s="47">
        <f>E5*3/150</f>
        <v>3.6</v>
      </c>
      <c r="J5" s="47">
        <f>E5*32.4/150</f>
        <v>38.880000000000003</v>
      </c>
    </row>
    <row r="6" spans="1:11" ht="15.75" x14ac:dyDescent="0.25">
      <c r="A6" s="73"/>
      <c r="B6" s="13" t="s">
        <v>11</v>
      </c>
      <c r="C6" s="36" t="s">
        <v>27</v>
      </c>
      <c r="D6" s="26" t="s">
        <v>35</v>
      </c>
      <c r="E6" s="55">
        <v>200</v>
      </c>
      <c r="F6" s="57">
        <v>12.54</v>
      </c>
      <c r="G6" s="58">
        <v>48</v>
      </c>
      <c r="H6" s="56">
        <v>0</v>
      </c>
      <c r="I6" s="56">
        <v>0</v>
      </c>
      <c r="J6" s="56">
        <v>12</v>
      </c>
    </row>
    <row r="7" spans="1:11" ht="15.75" x14ac:dyDescent="0.25">
      <c r="A7" s="73"/>
      <c r="B7" s="13" t="s">
        <v>41</v>
      </c>
      <c r="C7" s="37">
        <v>44240</v>
      </c>
      <c r="D7" s="34" t="s">
        <v>42</v>
      </c>
      <c r="E7" s="62">
        <v>60</v>
      </c>
      <c r="F7" s="63">
        <v>40.44</v>
      </c>
      <c r="G7" s="62">
        <f>E7*127.7/50</f>
        <v>153.24</v>
      </c>
      <c r="H7" s="62">
        <f>E7*6.1/50</f>
        <v>7.32</v>
      </c>
      <c r="I7" s="67">
        <f>3.7*E7/50</f>
        <v>4.4400000000000004</v>
      </c>
      <c r="J7" s="62">
        <f>17.5*E7/50</f>
        <v>21</v>
      </c>
    </row>
    <row r="8" spans="1:11" ht="15.75" x14ac:dyDescent="0.25">
      <c r="A8" s="73"/>
      <c r="B8" s="13" t="s">
        <v>23</v>
      </c>
      <c r="C8" s="37" t="s">
        <v>21</v>
      </c>
      <c r="D8" s="69" t="s">
        <v>43</v>
      </c>
      <c r="E8" s="62">
        <v>57</v>
      </c>
      <c r="F8" s="63">
        <v>6.75</v>
      </c>
      <c r="G8" s="62">
        <f>E8*68.97/30</f>
        <v>131.04300000000001</v>
      </c>
      <c r="H8" s="62">
        <f>E8*1.68/30</f>
        <v>3.1919999999999997</v>
      </c>
      <c r="I8" s="62">
        <f>E8*0.33/30</f>
        <v>0.62700000000000011</v>
      </c>
      <c r="J8" s="62">
        <f>E8*14.82/30</f>
        <v>28.158000000000001</v>
      </c>
    </row>
    <row r="9" spans="1:11" ht="16.5" thickBot="1" x14ac:dyDescent="0.3">
      <c r="A9" s="73"/>
      <c r="B9" s="21"/>
      <c r="C9" s="37"/>
      <c r="D9" s="34"/>
      <c r="E9" s="62"/>
      <c r="F9" s="63"/>
      <c r="G9" s="62"/>
      <c r="H9" s="62"/>
      <c r="I9" s="62"/>
      <c r="J9" s="62"/>
    </row>
    <row r="10" spans="1:11" ht="15.75" x14ac:dyDescent="0.25">
      <c r="A10" s="73"/>
      <c r="B10" s="12"/>
      <c r="C10" s="36"/>
      <c r="D10" s="55"/>
      <c r="E10" s="45">
        <f>E4+E5+E6+E7+E8+E9</f>
        <v>606</v>
      </c>
      <c r="F10" s="45">
        <f>F4+F5+F6+F7+F8+F9-0.01</f>
        <v>147.82</v>
      </c>
      <c r="G10" s="45">
        <f t="shared" ref="G10:J10" si="0">G4+G5+G6+G7+G8+G9</f>
        <v>730.66500000000008</v>
      </c>
      <c r="H10" s="45">
        <f t="shared" si="0"/>
        <v>27.475000000000001</v>
      </c>
      <c r="I10" s="45">
        <f>I4+I5+I6+I7+I8+I9</f>
        <v>23.709</v>
      </c>
      <c r="J10" s="45">
        <f t="shared" si="0"/>
        <v>101.89100000000001</v>
      </c>
    </row>
    <row r="11" spans="1:11" x14ac:dyDescent="0.25">
      <c r="A11" s="1" t="s">
        <v>12</v>
      </c>
      <c r="B11" s="23"/>
      <c r="C11" s="14"/>
      <c r="D11" s="15"/>
      <c r="E11" s="16"/>
      <c r="F11" s="17"/>
      <c r="G11" s="16"/>
      <c r="H11" s="16"/>
      <c r="I11" s="16"/>
      <c r="J11" s="22"/>
    </row>
    <row r="12" spans="1:11" ht="16.5" thickBot="1" x14ac:dyDescent="0.3">
      <c r="A12" s="2"/>
      <c r="B12" s="18"/>
      <c r="C12" s="18"/>
      <c r="D12" s="29"/>
      <c r="E12" s="19"/>
      <c r="F12" s="20"/>
      <c r="G12" s="19"/>
      <c r="H12" s="32"/>
      <c r="I12" s="32"/>
      <c r="J12" s="33"/>
    </row>
    <row r="13" spans="1:11" ht="31.5" x14ac:dyDescent="0.25">
      <c r="A13" s="1" t="s">
        <v>13</v>
      </c>
      <c r="B13" s="21" t="s">
        <v>14</v>
      </c>
      <c r="C13" s="28" t="s">
        <v>28</v>
      </c>
      <c r="D13" s="65" t="s">
        <v>36</v>
      </c>
      <c r="E13" s="49">
        <v>100</v>
      </c>
      <c r="F13" s="60">
        <v>15.35</v>
      </c>
      <c r="G13" s="44">
        <f>E13*148/100</f>
        <v>148</v>
      </c>
      <c r="H13" s="52">
        <f>E13*2.16/60</f>
        <v>3.6</v>
      </c>
      <c r="I13" s="52">
        <f>E13*7.5/100</f>
        <v>7.5</v>
      </c>
      <c r="J13" s="52">
        <f>E13*16.5/100</f>
        <v>16.5</v>
      </c>
      <c r="K13" s="30"/>
    </row>
    <row r="14" spans="1:11" ht="31.5" x14ac:dyDescent="0.25">
      <c r="A14" s="1"/>
      <c r="B14" s="13" t="s">
        <v>15</v>
      </c>
      <c r="C14" s="27" t="s">
        <v>29</v>
      </c>
      <c r="D14" s="66" t="s">
        <v>37</v>
      </c>
      <c r="E14" s="48">
        <v>250</v>
      </c>
      <c r="F14" s="60">
        <v>35.909999999999997</v>
      </c>
      <c r="G14" s="43">
        <f>E14*140.6/250</f>
        <v>140.6</v>
      </c>
      <c r="H14" s="51">
        <f>E14*4.22/250</f>
        <v>4.22</v>
      </c>
      <c r="I14" s="51">
        <f>E14*7.59/250</f>
        <v>7.59</v>
      </c>
      <c r="J14" s="51">
        <f>E14*13.84/250</f>
        <v>13.84</v>
      </c>
      <c r="K14" s="31"/>
    </row>
    <row r="15" spans="1:11" ht="15.75" x14ac:dyDescent="0.25">
      <c r="A15" s="1"/>
      <c r="B15" s="13" t="s">
        <v>22</v>
      </c>
      <c r="C15" s="37" t="s">
        <v>30</v>
      </c>
      <c r="D15" s="66" t="s">
        <v>38</v>
      </c>
      <c r="E15" s="50">
        <v>105</v>
      </c>
      <c r="F15" s="61">
        <v>84.02</v>
      </c>
      <c r="G15" s="54">
        <f>E15*194/100</f>
        <v>203.7</v>
      </c>
      <c r="H15" s="53">
        <f>E15*13/100</f>
        <v>13.65</v>
      </c>
      <c r="I15" s="53">
        <f>E15*11.61/90</f>
        <v>13.545</v>
      </c>
      <c r="J15" s="53">
        <f>E15*5.76/90</f>
        <v>6.72</v>
      </c>
      <c r="K15" s="31"/>
    </row>
    <row r="16" spans="1:11" ht="15.75" x14ac:dyDescent="0.25">
      <c r="A16" s="1"/>
      <c r="B16" s="13" t="s">
        <v>16</v>
      </c>
      <c r="C16" s="64" t="s">
        <v>31</v>
      </c>
      <c r="D16" s="66" t="s">
        <v>39</v>
      </c>
      <c r="E16" s="62">
        <v>200</v>
      </c>
      <c r="F16" s="61">
        <v>15.49</v>
      </c>
      <c r="G16" s="62">
        <f>E16*144/150</f>
        <v>192</v>
      </c>
      <c r="H16" s="62">
        <f>E16*3.3/200</f>
        <v>3.3</v>
      </c>
      <c r="I16" s="62">
        <f>E16*5.3/200</f>
        <v>5.3</v>
      </c>
      <c r="J16" s="62">
        <f>E16*32.8/200</f>
        <v>32.799999999999997</v>
      </c>
      <c r="K16" s="31"/>
    </row>
    <row r="17" spans="1:11" ht="15.75" x14ac:dyDescent="0.25">
      <c r="A17" s="1"/>
      <c r="B17" s="13" t="s">
        <v>17</v>
      </c>
      <c r="C17" s="64" t="s">
        <v>32</v>
      </c>
      <c r="D17" s="26" t="s">
        <v>40</v>
      </c>
      <c r="E17" s="50">
        <v>200</v>
      </c>
      <c r="F17" s="61">
        <v>6.62</v>
      </c>
      <c r="G17" s="54">
        <v>84</v>
      </c>
      <c r="H17" s="53">
        <v>1</v>
      </c>
      <c r="I17" s="53">
        <v>0.1</v>
      </c>
      <c r="J17" s="53">
        <v>19.8</v>
      </c>
      <c r="K17" s="31"/>
    </row>
    <row r="18" spans="1:11" ht="15.75" x14ac:dyDescent="0.25">
      <c r="A18" s="1"/>
      <c r="B18" s="13" t="s">
        <v>24</v>
      </c>
      <c r="C18" s="37" t="s">
        <v>21</v>
      </c>
      <c r="D18" s="69" t="s">
        <v>44</v>
      </c>
      <c r="E18" s="62">
        <v>45</v>
      </c>
      <c r="F18" s="63">
        <v>5.76</v>
      </c>
      <c r="G18" s="62">
        <f>E18*70.14/30</f>
        <v>105.21000000000001</v>
      </c>
      <c r="H18" s="62">
        <f>E18*2.37/30</f>
        <v>3.5550000000000002</v>
      </c>
      <c r="I18" s="62">
        <f>E18*0.3/30</f>
        <v>0.45</v>
      </c>
      <c r="J18" s="62">
        <f>E18*14.49/30</f>
        <v>21.734999999999999</v>
      </c>
      <c r="K18" s="31"/>
    </row>
    <row r="19" spans="1:11" ht="15.75" x14ac:dyDescent="0.25">
      <c r="A19" s="1"/>
      <c r="B19" s="24" t="s">
        <v>23</v>
      </c>
      <c r="C19" s="37" t="s">
        <v>21</v>
      </c>
      <c r="D19" s="69" t="s">
        <v>43</v>
      </c>
      <c r="E19" s="62">
        <v>33</v>
      </c>
      <c r="F19" s="63">
        <v>3.91</v>
      </c>
      <c r="G19" s="62">
        <f>E19*68.97/30</f>
        <v>75.86699999999999</v>
      </c>
      <c r="H19" s="62">
        <f>E19*1.68/30</f>
        <v>1.8479999999999999</v>
      </c>
      <c r="I19" s="62">
        <f>E19*0.33/30</f>
        <v>0.36300000000000004</v>
      </c>
      <c r="J19" s="62">
        <f>E19*14.82/30</f>
        <v>16.302</v>
      </c>
      <c r="K19" s="31"/>
    </row>
    <row r="20" spans="1:11" ht="15.75" x14ac:dyDescent="0.25">
      <c r="A20" s="1"/>
      <c r="B20" s="24"/>
      <c r="C20" s="37"/>
      <c r="D20" s="34"/>
      <c r="E20" s="56"/>
      <c r="F20" s="57"/>
      <c r="G20" s="56"/>
      <c r="H20" s="58"/>
      <c r="I20" s="58"/>
      <c r="J20" s="58"/>
      <c r="K20" s="31"/>
    </row>
    <row r="21" spans="1:11" ht="15.75" x14ac:dyDescent="0.25">
      <c r="A21" s="1"/>
      <c r="B21" s="24"/>
      <c r="C21" s="36"/>
      <c r="D21" s="35"/>
      <c r="E21" s="59">
        <f>E13+E14+E15+E16+E17+E18+E19</f>
        <v>933</v>
      </c>
      <c r="F21" s="59">
        <f>F13+F14+F15+F16+F17+F18+F19-0.01</f>
        <v>167.05</v>
      </c>
      <c r="G21" s="59">
        <f t="shared" ref="G21:J21" si="1">G13+G14+G15+G16+G17+G18+G19</f>
        <v>949.37699999999995</v>
      </c>
      <c r="H21" s="59">
        <f>H13+H14+H15+H16+H17+H18+H19</f>
        <v>31.172999999999998</v>
      </c>
      <c r="I21" s="59">
        <f>I13+I14+I15+I16+I17+I18+I19</f>
        <v>34.847999999999999</v>
      </c>
      <c r="J21" s="59">
        <f t="shared" si="1"/>
        <v>127.697</v>
      </c>
    </row>
    <row r="22" spans="1:11" ht="15.75" thickBot="1" x14ac:dyDescent="0.3">
      <c r="A22" s="2"/>
      <c r="B22" s="3"/>
      <c r="C22" s="3"/>
      <c r="D22" s="11"/>
      <c r="E22" s="7"/>
      <c r="F22" s="10"/>
      <c r="G22" s="7"/>
      <c r="H22" s="7"/>
      <c r="I22" s="7"/>
      <c r="J22" s="8"/>
    </row>
  </sheetData>
  <mergeCells count="2">
    <mergeCell ref="B1:D1"/>
    <mergeCell ref="A4:A10"/>
  </mergeCells>
  <pageMargins left="0.25" right="0.25" top="0.75" bottom="0.75" header="0.3" footer="0.3"/>
  <pageSetup paperSize="9" orientation="landscape" r:id="rId1"/>
  <ignoredErrors>
    <ignoredError sqref="C4 C17 C13" numberStoredAsText="1"/>
    <ignoredError sqref="F10 F21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2025-11-26T06:19:27Z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-1690335751</vt:i4>
  </property>
  <property fmtid="{D5CDD505-2E9C-101B-9397-08002B2CF9AE}" pid="3" name="_NewReviewCycle">
    <vt:lpwstr/>
  </property>
  <property fmtid="{D5CDD505-2E9C-101B-9397-08002B2CF9AE}" pid="4" name="_EmailSubject">
    <vt:lpwstr>FW: меню для сайта</vt:lpwstr>
  </property>
  <property fmtid="{D5CDD505-2E9C-101B-9397-08002B2CF9AE}" pid="5" name="_AuthorEmail">
    <vt:lpwstr>director@bistokschool5.ru</vt:lpwstr>
  </property>
  <property fmtid="{D5CDD505-2E9C-101B-9397-08002B2CF9AE}" pid="6" name="_AuthorEmailDisplayName">
    <vt:lpwstr>director@bistokschool5.ru</vt:lpwstr>
  </property>
  <property fmtid="{D5CDD505-2E9C-101B-9397-08002B2CF9AE}" pid="7" name="_ReviewingToolsShownOnce">
    <vt:lpwstr/>
  </property>
</Properties>
</file>