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5450" windowHeight="111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9" i="1" l="1"/>
  <c r="H14" i="1" l="1"/>
  <c r="J13" i="1"/>
  <c r="I13" i="1"/>
  <c r="H13" i="1"/>
  <c r="G13" i="1"/>
  <c r="F19" i="1"/>
  <c r="J5" i="1"/>
  <c r="I5" i="1"/>
  <c r="H5" i="1"/>
  <c r="G5" i="1"/>
  <c r="E9" i="1"/>
  <c r="J15" i="1" l="1"/>
  <c r="I15" i="1"/>
  <c r="H15" i="1"/>
  <c r="G15" i="1"/>
  <c r="J12" i="1"/>
  <c r="I12" i="1"/>
  <c r="H12" i="1"/>
  <c r="G12" i="1"/>
  <c r="J4" i="1"/>
  <c r="I4" i="1"/>
  <c r="H4" i="1"/>
  <c r="G4" i="1"/>
  <c r="J14" i="1" l="1"/>
  <c r="I14" i="1"/>
  <c r="G14" i="1"/>
  <c r="J18" i="1" l="1"/>
  <c r="I18" i="1"/>
  <c r="H18" i="1"/>
  <c r="G18" i="1"/>
  <c r="J7" i="1"/>
  <c r="J9" i="1" s="1"/>
  <c r="G7" i="1"/>
  <c r="G9" i="1" s="1"/>
  <c r="H7" i="1"/>
  <c r="H9" i="1" s="1"/>
  <c r="I7" i="1"/>
  <c r="I9" i="1" s="1"/>
  <c r="J17" i="1" l="1"/>
  <c r="I17" i="1"/>
  <c r="H17" i="1"/>
  <c r="G17" i="1"/>
  <c r="E19" i="1"/>
  <c r="J19" i="1" l="1"/>
  <c r="I19" i="1"/>
  <c r="G19" i="1"/>
  <c r="H19" i="1"/>
</calcChain>
</file>

<file path=xl/sharedStrings.xml><?xml version="1.0" encoding="utf-8"?>
<sst xmlns="http://schemas.openxmlformats.org/spreadsheetml/2006/main" count="48" uniqueCount="44">
  <si>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</si>
  <si>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</si>
  <si>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</si>
  <si>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</si>
  <si>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</si>
  <si>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</si>
  <si>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</si>
  <si>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</si>
  <si>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</si>
  <si>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</si>
  <si>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</si>
  <si>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</si>
  <si>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</si>
  <si>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</si>
  <si>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</si>
  <si>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</si>
  <si>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</si>
  <si>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</si>
  <si>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</si>
  <si>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</si>
  <si>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</si>
  <si>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</si>
  <si>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>пром</t>
  </si>
  <si>
    <t xml:space="preserve">пром </t>
  </si>
  <si>
    <t xml:space="preserve"> Хлеб ржано-пшеничный</t>
  </si>
  <si>
    <t>хлеб черн.</t>
  </si>
  <si>
    <t>хлеб бел.</t>
  </si>
  <si>
    <t>2 блюдо</t>
  </si>
  <si>
    <t>16.8</t>
  </si>
  <si>
    <t>Биточки из говядины паровые</t>
  </si>
  <si>
    <t>4443</t>
  </si>
  <si>
    <t>27.11</t>
  </si>
  <si>
    <t>Запеканка из творога с рисом со сгущенным молоком</t>
  </si>
  <si>
    <t>Чай каркаде</t>
  </si>
  <si>
    <t>Бутерброд с маслом</t>
  </si>
  <si>
    <t>72</t>
  </si>
  <si>
    <t>44502</t>
  </si>
  <si>
    <t>46.3</t>
  </si>
  <si>
    <t>44265</t>
  </si>
  <si>
    <t>Винегрет овощной</t>
  </si>
  <si>
    <t>Макароны отварные</t>
  </si>
  <si>
    <t>Компот из свежих фруктов</t>
  </si>
  <si>
    <t>Хлеб пшеничный витаминизированный</t>
  </si>
  <si>
    <t>Рассольник с крупой, сметаной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</si>
</sst>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5" fillId="0" borderId="0"/>
    <xf numFmtId="165" fontId="3" fillId="0" borderId="0" applyFont="0" applyFill="0" applyBorder="0" applyAlignment="0" applyProtection="0"/>
    <xf numFmtId="0" fontId="7" fillId="0" borderId="0"/>
    <xf numFmtId="0" fontId="2" fillId="0" borderId="0"/>
  </cellStyleXfs>
  <cellXfs count="69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5" fillId="0" borderId="5" xfId="5" applyBorder="1"/>
    <xf numFmtId="0" fontId="5" fillId="0" borderId="1" xfId="5" applyBorder="1"/>
    <xf numFmtId="0" fontId="5" fillId="0" borderId="9" xfId="5" applyFill="1" applyBorder="1" applyProtection="1">
      <protection locked="0"/>
    </xf>
    <xf numFmtId="0" fontId="5" fillId="3" borderId="1" xfId="5" applyFill="1" applyBorder="1" applyProtection="1">
      <protection locked="0"/>
    </xf>
    <xf numFmtId="0" fontId="5" fillId="3" borderId="1" xfId="5" applyFill="1" applyBorder="1" applyAlignment="1" applyProtection="1">
      <alignment wrapText="1"/>
      <protection locked="0"/>
    </xf>
    <xf numFmtId="1" fontId="5" fillId="3" borderId="1" xfId="5" applyNumberFormat="1" applyFill="1" applyBorder="1" applyProtection="1">
      <protection locked="0"/>
    </xf>
    <xf numFmtId="2" fontId="5" fillId="3" borderId="1" xfId="5" applyNumberFormat="1" applyFill="1" applyBorder="1" applyProtection="1">
      <protection locked="0"/>
    </xf>
    <xf numFmtId="0" fontId="5" fillId="3" borderId="9" xfId="5" applyFill="1" applyBorder="1" applyProtection="1">
      <protection locked="0"/>
    </xf>
    <xf numFmtId="0" fontId="5" fillId="3" borderId="9" xfId="5" applyFill="1" applyBorder="1" applyAlignment="1" applyProtection="1">
      <alignment wrapText="1"/>
      <protection locked="0"/>
    </xf>
    <xf numFmtId="1" fontId="5" fillId="3" borderId="9" xfId="5" applyNumberFormat="1" applyFill="1" applyBorder="1" applyProtection="1">
      <protection locked="0"/>
    </xf>
    <xf numFmtId="2" fontId="5" fillId="3" borderId="9" xfId="5" applyNumberFormat="1" applyFill="1" applyBorder="1" applyProtection="1">
      <protection locked="0"/>
    </xf>
    <xf numFmtId="0" fontId="5" fillId="0" borderId="4" xfId="5" applyBorder="1"/>
    <xf numFmtId="1" fontId="5" fillId="3" borderId="7" xfId="5" applyNumberFormat="1" applyFill="1" applyBorder="1" applyProtection="1">
      <protection locked="0"/>
    </xf>
    <xf numFmtId="1" fontId="5" fillId="3" borderId="10" xfId="5" applyNumberFormat="1" applyFill="1" applyBorder="1" applyProtection="1">
      <protection locked="0"/>
    </xf>
    <xf numFmtId="49" fontId="6" fillId="0" borderId="1" xfId="7" applyNumberFormat="1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 wrapText="1"/>
    </xf>
    <xf numFmtId="2" fontId="6" fillId="0" borderId="1" xfId="7" applyNumberFormat="1" applyFont="1" applyFill="1" applyBorder="1" applyAlignment="1">
      <alignment vertical="center"/>
    </xf>
    <xf numFmtId="0" fontId="5" fillId="0" borderId="5" xfId="5" applyFill="1" applyBorder="1"/>
    <xf numFmtId="0" fontId="5" fillId="2" borderId="1" xfId="5" applyFill="1" applyBorder="1" applyProtection="1">
      <protection locked="0"/>
    </xf>
    <xf numFmtId="2" fontId="6" fillId="0" borderId="1" xfId="7" applyNumberFormat="1" applyFont="1" applyFill="1" applyBorder="1" applyAlignment="1">
      <alignment horizontal="left" vertical="center" wrapText="1"/>
    </xf>
    <xf numFmtId="2" fontId="6" fillId="0" borderId="1" xfId="7" applyNumberFormat="1" applyFont="1" applyFill="1" applyBorder="1" applyAlignment="1">
      <alignment vertical="center"/>
    </xf>
    <xf numFmtId="2" fontId="6" fillId="0" borderId="1" xfId="7" applyNumberFormat="1" applyFont="1" applyFill="1" applyBorder="1" applyAlignment="1">
      <alignment vertical="center" wrapText="1"/>
    </xf>
    <xf numFmtId="2" fontId="6" fillId="0" borderId="0" xfId="7" applyNumberFormat="1" applyFont="1" applyFill="1" applyBorder="1" applyAlignment="1">
      <alignment horizontal="left" vertical="center" wrapText="1"/>
    </xf>
    <xf numFmtId="0" fontId="6" fillId="0" borderId="1" xfId="7" applyFont="1" applyFill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49" fontId="6" fillId="0" borderId="1" xfId="7" applyNumberFormat="1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4" fillId="0" borderId="1" xfId="7" applyNumberFormat="1" applyFont="1" applyBorder="1" applyAlignment="1">
      <alignment horizontal="left" vertical="center"/>
    </xf>
    <xf numFmtId="2" fontId="4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6" fillId="0" borderId="1" xfId="7" applyNumberFormat="1" applyFont="1" applyFill="1" applyBorder="1" applyAlignment="1">
      <alignment horizontal="left" vertical="center"/>
    </xf>
    <xf numFmtId="2" fontId="10" fillId="0" borderId="1" xfId="0" applyNumberFormat="1" applyFont="1" applyFill="1" applyBorder="1" applyAlignment="1" applyProtection="1">
      <alignment horizontal="left"/>
      <protection locked="0"/>
    </xf>
    <xf numFmtId="2" fontId="4" fillId="0" borderId="1" xfId="8" applyNumberFormat="1" applyFont="1" applyFill="1" applyBorder="1" applyAlignment="1">
      <alignment horizontal="left" vertical="center"/>
    </xf>
    <xf numFmtId="0" fontId="5" fillId="0" borderId="15" xfId="5" applyFill="1" applyBorder="1" applyProtection="1">
      <protection locked="0"/>
    </xf>
    <xf numFmtId="49" fontId="4" fillId="0" borderId="1" xfId="7" applyNumberFormat="1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left" vertical="center"/>
    </xf>
    <xf numFmtId="0" fontId="1" fillId="0" borderId="1" xfId="5" applyFont="1" applyBorder="1"/>
    <xf numFmtId="2" fontId="4" fillId="0" borderId="1" xfId="7" applyNumberFormat="1" applyFont="1" applyFill="1" applyBorder="1" applyAlignment="1">
      <alignment vertical="center" wrapText="1"/>
    </xf>
    <xf numFmtId="0" fontId="4" fillId="0" borderId="1" xfId="7" applyFont="1" applyFill="1" applyBorder="1" applyAlignment="1">
      <alignment horizontal="left" vertical="center" wrapText="1"/>
    </xf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9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5"/>
      <c r="C1" s="66"/>
      <c r="D1" s="67"/>
      <c r="E1" t="s">
        <v>19</v>
      </c>
      <c r="F1" s="9"/>
      <c r="I1" t="s">
        <v>1</v>
      </c>
      <c r="J1" s="64">
        <v>45972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20</v>
      </c>
      <c r="D3" s="5" t="s">
        <v>4</v>
      </c>
      <c r="E3" s="5" t="s">
        <v>21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1.5" x14ac:dyDescent="0.25">
      <c r="A4" s="68" t="s">
        <v>10</v>
      </c>
      <c r="B4" s="12" t="s">
        <v>11</v>
      </c>
      <c r="C4" s="26" t="s">
        <v>30</v>
      </c>
      <c r="D4" s="28" t="s">
        <v>32</v>
      </c>
      <c r="E4" s="50">
        <v>194</v>
      </c>
      <c r="F4" s="52">
        <v>85.25</v>
      </c>
      <c r="G4" s="55">
        <f>E4*372.6/180</f>
        <v>401.58000000000004</v>
      </c>
      <c r="H4" s="51">
        <f>E4*30.42/180</f>
        <v>32.786000000000001</v>
      </c>
      <c r="I4" s="51">
        <f>E4*17.28/180</f>
        <v>18.624000000000002</v>
      </c>
      <c r="J4" s="51">
        <f>E4*23.76/180</f>
        <v>25.608000000000004</v>
      </c>
    </row>
    <row r="5" spans="1:10" ht="15.75" x14ac:dyDescent="0.25">
      <c r="A5" s="68"/>
      <c r="B5" s="61" t="s">
        <v>26</v>
      </c>
      <c r="C5" s="60">
        <v>44209</v>
      </c>
      <c r="D5" s="34" t="s">
        <v>34</v>
      </c>
      <c r="E5" s="55">
        <v>70</v>
      </c>
      <c r="F5" s="57">
        <v>29.12</v>
      </c>
      <c r="G5" s="55">
        <f>E5*213.5/70</f>
        <v>213.5</v>
      </c>
      <c r="H5" s="55">
        <f>E5*4.67/70</f>
        <v>4.67</v>
      </c>
      <c r="I5" s="55">
        <f>E5*9.1/70</f>
        <v>9.1</v>
      </c>
      <c r="J5" s="55">
        <f>E5*28.35/70</f>
        <v>28.35</v>
      </c>
    </row>
    <row r="6" spans="1:10" ht="15.75" x14ac:dyDescent="0.25">
      <c r="A6" s="68"/>
      <c r="B6" s="13" t="s">
        <v>12</v>
      </c>
      <c r="C6" s="59" t="s">
        <v>31</v>
      </c>
      <c r="D6" s="29" t="s">
        <v>33</v>
      </c>
      <c r="E6" s="49">
        <v>200</v>
      </c>
      <c r="F6" s="53">
        <v>3.81</v>
      </c>
      <c r="G6" s="55">
        <v>56</v>
      </c>
      <c r="H6" s="51">
        <v>0.2</v>
      </c>
      <c r="I6" s="51">
        <v>0</v>
      </c>
      <c r="J6" s="51">
        <v>13.7</v>
      </c>
    </row>
    <row r="7" spans="1:10" ht="16.5" thickBot="1" x14ac:dyDescent="0.3">
      <c r="A7" s="68"/>
      <c r="B7" s="14" t="s">
        <v>25</v>
      </c>
      <c r="C7" s="27" t="s">
        <v>23</v>
      </c>
      <c r="D7" s="29" t="s">
        <v>24</v>
      </c>
      <c r="E7" s="49">
        <v>58</v>
      </c>
      <c r="F7" s="52">
        <v>6.87</v>
      </c>
      <c r="G7" s="55">
        <f>E7*68.97/30</f>
        <v>133.34199999999998</v>
      </c>
      <c r="H7" s="51">
        <f>E7*1.68/30</f>
        <v>3.2479999999999998</v>
      </c>
      <c r="I7" s="51">
        <f>E7*0.33/30</f>
        <v>0.63800000000000001</v>
      </c>
      <c r="J7" s="51">
        <f>E7*14.82/30</f>
        <v>28.652000000000001</v>
      </c>
    </row>
    <row r="8" spans="1:10" ht="16.5" thickBot="1" x14ac:dyDescent="0.3">
      <c r="A8" s="68"/>
      <c r="B8" s="58"/>
      <c r="C8" s="41"/>
      <c r="D8" s="33"/>
      <c r="E8" s="55"/>
      <c r="F8" s="55"/>
      <c r="G8" s="55"/>
      <c r="H8" s="55"/>
      <c r="I8" s="55"/>
      <c r="J8" s="55"/>
    </row>
    <row r="9" spans="1:10" ht="15.75" x14ac:dyDescent="0.25">
      <c r="A9" s="68"/>
      <c r="B9" s="30"/>
      <c r="C9" s="27"/>
      <c r="D9" s="29"/>
      <c r="E9" s="54">
        <f t="shared" ref="E9:J9" si="0">SUM(E4:E8)</f>
        <v>522</v>
      </c>
      <c r="F9" s="54">
        <f>SUM(F4:F8)-0.01</f>
        <v>125.04</v>
      </c>
      <c r="G9" s="54">
        <f t="shared" si="0"/>
        <v>804.42200000000003</v>
      </c>
      <c r="H9" s="54">
        <f t="shared" si="0"/>
        <v>40.904000000000003</v>
      </c>
      <c r="I9" s="54">
        <f t="shared" si="0"/>
        <v>28.362000000000005</v>
      </c>
      <c r="J9" s="54">
        <f t="shared" si="0"/>
        <v>96.31</v>
      </c>
    </row>
    <row r="10" spans="1:10" x14ac:dyDescent="0.25">
      <c r="A10" s="68"/>
      <c r="B10" s="31"/>
      <c r="C10" s="15"/>
      <c r="D10" s="16"/>
      <c r="E10" s="17"/>
      <c r="F10" s="18"/>
      <c r="G10" s="17"/>
      <c r="H10" s="17"/>
      <c r="I10" s="17"/>
      <c r="J10" s="24"/>
    </row>
    <row r="11" spans="1:10" ht="15.75" thickBot="1" x14ac:dyDescent="0.3">
      <c r="A11" s="1" t="s">
        <v>13</v>
      </c>
      <c r="B11" s="19"/>
      <c r="C11" s="19"/>
      <c r="D11" s="20"/>
      <c r="E11" s="21"/>
      <c r="F11" s="22"/>
      <c r="G11" s="21"/>
      <c r="H11" s="21"/>
      <c r="I11" s="21"/>
      <c r="J11" s="25"/>
    </row>
    <row r="12" spans="1:10" ht="16.5" thickBot="1" x14ac:dyDescent="0.3">
      <c r="A12" s="2"/>
      <c r="B12" s="23" t="s">
        <v>15</v>
      </c>
      <c r="C12" s="40" t="s">
        <v>35</v>
      </c>
      <c r="D12" s="35" t="s">
        <v>39</v>
      </c>
      <c r="E12" s="42">
        <v>60</v>
      </c>
      <c r="F12" s="57">
        <v>7.7</v>
      </c>
      <c r="G12" s="48">
        <f>E12*67.2/60</f>
        <v>67.2</v>
      </c>
      <c r="H12" s="45">
        <f>E12*0.78/60</f>
        <v>0.78</v>
      </c>
      <c r="I12" s="45">
        <f>E12*5.34/60</f>
        <v>5.34</v>
      </c>
      <c r="J12" s="45">
        <f>E12*4.02/60</f>
        <v>4.0199999999999996</v>
      </c>
    </row>
    <row r="13" spans="1:10" ht="31.5" x14ac:dyDescent="0.25">
      <c r="A13" s="1" t="s">
        <v>14</v>
      </c>
      <c r="B13" s="13" t="s">
        <v>16</v>
      </c>
      <c r="C13" s="40" t="s">
        <v>36</v>
      </c>
      <c r="D13" s="63" t="s">
        <v>43</v>
      </c>
      <c r="E13" s="42">
        <v>200</v>
      </c>
      <c r="F13" s="57">
        <v>28.72</v>
      </c>
      <c r="G13" s="48">
        <f>E13*100/200</f>
        <v>100</v>
      </c>
      <c r="H13" s="45">
        <f>E13*2/200</f>
        <v>2</v>
      </c>
      <c r="I13" s="45">
        <f>E13*4.3/200</f>
        <v>4.3</v>
      </c>
      <c r="J13" s="45">
        <f>E13*13.3/200</f>
        <v>13.3</v>
      </c>
    </row>
    <row r="14" spans="1:10" ht="15.75" x14ac:dyDescent="0.25">
      <c r="A14" s="1"/>
      <c r="B14" s="13" t="s">
        <v>27</v>
      </c>
      <c r="C14" s="40" t="s">
        <v>28</v>
      </c>
      <c r="D14" s="32" t="s">
        <v>29</v>
      </c>
      <c r="E14" s="42">
        <v>100</v>
      </c>
      <c r="F14" s="57">
        <v>76.56</v>
      </c>
      <c r="G14" s="46">
        <f>E14*175/90</f>
        <v>194.44444444444446</v>
      </c>
      <c r="H14" s="43">
        <f>E14*12.35/95</f>
        <v>13</v>
      </c>
      <c r="I14" s="43">
        <f>E14*11.61/90</f>
        <v>12.9</v>
      </c>
      <c r="J14" s="43">
        <f>E14*5.76/90</f>
        <v>6.4</v>
      </c>
    </row>
    <row r="15" spans="1:10" ht="15.75" x14ac:dyDescent="0.25">
      <c r="A15" s="1"/>
      <c r="B15" s="13" t="s">
        <v>17</v>
      </c>
      <c r="C15" s="41" t="s">
        <v>37</v>
      </c>
      <c r="D15" s="37" t="s">
        <v>40</v>
      </c>
      <c r="E15" s="42">
        <v>150</v>
      </c>
      <c r="F15" s="57">
        <v>10.32</v>
      </c>
      <c r="G15" s="47">
        <f>E15*178/150</f>
        <v>178</v>
      </c>
      <c r="H15" s="44">
        <f>E15*5.3/150</f>
        <v>5.3</v>
      </c>
      <c r="I15" s="44">
        <f>E15*3/150</f>
        <v>3</v>
      </c>
      <c r="J15" s="44">
        <f>E15*32.4/150</f>
        <v>32.4</v>
      </c>
    </row>
    <row r="16" spans="1:10" ht="15.75" x14ac:dyDescent="0.25">
      <c r="A16" s="1"/>
      <c r="B16" s="13" t="s">
        <v>18</v>
      </c>
      <c r="C16" s="40" t="s">
        <v>38</v>
      </c>
      <c r="D16" s="36" t="s">
        <v>41</v>
      </c>
      <c r="E16" s="42">
        <v>200</v>
      </c>
      <c r="F16" s="57">
        <v>13.4</v>
      </c>
      <c r="G16" s="46">
        <v>80</v>
      </c>
      <c r="H16" s="43">
        <v>0.4</v>
      </c>
      <c r="I16" s="43">
        <v>0.4</v>
      </c>
      <c r="J16" s="43">
        <v>18.7</v>
      </c>
    </row>
    <row r="17" spans="1:10" ht="15.75" x14ac:dyDescent="0.25">
      <c r="A17" s="1"/>
      <c r="B17" s="13" t="s">
        <v>26</v>
      </c>
      <c r="C17" s="41" t="s">
        <v>22</v>
      </c>
      <c r="D17" s="62" t="s">
        <v>42</v>
      </c>
      <c r="E17" s="42">
        <v>30</v>
      </c>
      <c r="F17" s="57">
        <v>3.84</v>
      </c>
      <c r="G17" s="46">
        <f>E17*116.9/50</f>
        <v>70.14</v>
      </c>
      <c r="H17" s="43">
        <f>E17*3.95/50</f>
        <v>2.37</v>
      </c>
      <c r="I17" s="43">
        <f>E17*0.5/50</f>
        <v>0.3</v>
      </c>
      <c r="J17" s="43">
        <f>E17*24.15/50</f>
        <v>14.49</v>
      </c>
    </row>
    <row r="18" spans="1:10" ht="15.75" x14ac:dyDescent="0.25">
      <c r="A18" s="1"/>
      <c r="B18" s="13" t="s">
        <v>25</v>
      </c>
      <c r="C18" s="41" t="s">
        <v>23</v>
      </c>
      <c r="D18" s="33" t="s">
        <v>24</v>
      </c>
      <c r="E18" s="55">
        <v>38</v>
      </c>
      <c r="F18" s="57">
        <v>4.5</v>
      </c>
      <c r="G18" s="55">
        <f>E18*68.97/30</f>
        <v>87.362000000000009</v>
      </c>
      <c r="H18" s="55">
        <f>E18*1.68/30</f>
        <v>2.1279999999999997</v>
      </c>
      <c r="I18" s="55">
        <f>E18*0.33/30</f>
        <v>0.41800000000000004</v>
      </c>
      <c r="J18" s="55">
        <f>E18*14.82/30</f>
        <v>18.771999999999998</v>
      </c>
    </row>
    <row r="19" spans="1:10" ht="15.75" x14ac:dyDescent="0.25">
      <c r="A19" s="1"/>
      <c r="B19" s="38"/>
      <c r="C19" s="38"/>
      <c r="D19" s="39"/>
      <c r="E19" s="56">
        <f>E12+E13+E14+E15+E16+E17+E18</f>
        <v>778</v>
      </c>
      <c r="F19" s="56">
        <f>F12+F13+F14+F15+F16+F17+F18+0.01</f>
        <v>145.05000000000001</v>
      </c>
      <c r="G19" s="56">
        <f t="shared" ref="G19:J19" si="1">G12+G13+G14+G15+G16+G17+G18</f>
        <v>777.14644444444434</v>
      </c>
      <c r="H19" s="56">
        <f t="shared" si="1"/>
        <v>25.978000000000002</v>
      </c>
      <c r="I19" s="56">
        <f t="shared" si="1"/>
        <v>26.657999999999998</v>
      </c>
      <c r="J19" s="56">
        <f t="shared" si="1"/>
        <v>108.08199999999999</v>
      </c>
    </row>
    <row r="20" spans="1:10" ht="15.75" thickBot="1" x14ac:dyDescent="0.3">
      <c r="A20" s="1"/>
      <c r="B20" s="3"/>
      <c r="C20" s="3"/>
      <c r="D20" s="11"/>
      <c r="E20" s="7"/>
      <c r="F20" s="10"/>
      <c r="G20" s="7"/>
      <c r="H20" s="7"/>
      <c r="I20" s="7"/>
      <c r="J20" s="8"/>
    </row>
    <row r="21" spans="1:10" ht="15.75" thickBot="1" x14ac:dyDescent="0.3">
      <c r="A21" s="2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2025-11-17T04:42:55Z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