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9" i="1" l="1"/>
  <c r="J19" i="1"/>
  <c r="G9" i="1"/>
  <c r="F9" i="1" l="1"/>
  <c r="H9" i="1"/>
  <c r="F19" i="1" l="1"/>
  <c r="J13" i="1" l="1"/>
  <c r="J12" i="1"/>
  <c r="I13" i="1"/>
  <c r="H13" i="1"/>
  <c r="H12" i="1"/>
  <c r="G13" i="1"/>
  <c r="G12" i="1"/>
  <c r="J8" i="1"/>
  <c r="H8" i="1"/>
  <c r="G8" i="1"/>
  <c r="E19" i="1" l="1"/>
  <c r="I8" i="1"/>
  <c r="J15" i="1" l="1"/>
  <c r="I15" i="1"/>
  <c r="H15" i="1"/>
  <c r="G15" i="1"/>
  <c r="J14" i="1"/>
  <c r="I14" i="1"/>
  <c r="H14" i="1"/>
  <c r="G14" i="1"/>
  <c r="I12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H7" i="1"/>
  <c r="I7" i="1"/>
  <c r="I9" i="1" s="1"/>
  <c r="J17" i="1" l="1"/>
  <c r="I17" i="1"/>
  <c r="H17" i="1"/>
  <c r="H19" i="1" s="1"/>
  <c r="G17" i="1"/>
  <c r="I19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<sst xmlns="http://schemas.openxmlformats.org/spreadsheetml/2006/main" count="51" uniqueCount="47">
  <si>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</si>
  <si>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</si>
  <si>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</si>
  <si>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</si>
  <si>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</si>
  <si>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</si>
  <si>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</si>
  <si>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</si>
  <si>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</si>
  <si>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</si>
  <si>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</si>
  <si>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</si>
  <si>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</si>
  <si>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</si>
  <si>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</si>
  <si>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</si>
  <si>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</si>
  <si>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</si>
  <si>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</si>
  <si>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</si>
  <si>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</si>
  <si>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</si>
  <si>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</si>
  <si>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</si>
  <si>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</si>
  <si>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</si>
  <si>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</si>
  <si>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</si>
  <si>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</si>
  <si>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</si>
  <si>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</si>
  <si>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</si>
  <si>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</si>
  <si>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</si>
  <si>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</si>
  <si>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</si>
  <si>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</si>
  <si>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помидоров с растительным маслом и зеленью</t>
  </si>
  <si>
    <t>21/1</t>
  </si>
  <si>
    <t>29/10</t>
  </si>
  <si>
    <t>Хлеб пшеничный витаминизированный</t>
  </si>
  <si>
    <t>39/3</t>
  </si>
  <si>
    <t>Салат из белокачанной капусты с морковью и растительным маслом и зеленью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</si>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</sst>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/>
      <c r="C1" s="65"/>
      <c r="D1" s="66"/>
      <c r="E1" t="s">
        <v>19</v>
      </c>
      <c r="F1" s="9"/>
      <c r="I1" t="s">
        <v>1</v>
      </c>
      <c r="J1" s="63">
        <v>45946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3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7" t="s">
        <v>10</v>
      </c>
      <c r="B4" s="12" t="s">
        <v>11</v>
      </c>
      <c r="C4" s="34" t="s">
        <v>27</v>
      </c>
      <c r="D4" s="25" t="s">
        <v>31</v>
      </c>
      <c r="E4" s="43">
        <v>220</v>
      </c>
      <c r="F4" s="45">
        <v>85.67</v>
      </c>
      <c r="G4" s="48">
        <f>E4*283.3/200</f>
        <v>311.63</v>
      </c>
      <c r="H4" s="44">
        <f>E4*15.7/200</f>
        <v>17.27</v>
      </c>
      <c r="I4" s="44">
        <f>E4*15.7/200</f>
        <v>17.27</v>
      </c>
      <c r="J4" s="44">
        <f>E4*19.8/200</f>
        <v>21.78</v>
      </c>
    </row>
    <row r="5" spans="1:10" ht="15.75" x14ac:dyDescent="0.25">
      <c r="A5" s="67"/>
      <c r="B5" s="13" t="s">
        <v>12</v>
      </c>
      <c r="C5" s="51" t="s">
        <v>39</v>
      </c>
      <c r="D5" s="26" t="s">
        <v>32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7"/>
      <c r="B6" s="13" t="s">
        <v>26</v>
      </c>
      <c r="C6" s="51" t="s">
        <v>23</v>
      </c>
      <c r="D6" s="57" t="s">
        <v>40</v>
      </c>
      <c r="E6" s="48">
        <v>55</v>
      </c>
      <c r="F6" s="50">
        <v>7.04</v>
      </c>
      <c r="G6" s="48">
        <f>E6*116.9/50</f>
        <v>128.59</v>
      </c>
      <c r="H6" s="48">
        <f>E6*3.95/50</f>
        <v>4.3449999999999998</v>
      </c>
      <c r="I6" s="48">
        <f>E6*0.5/50</f>
        <v>0.55000000000000004</v>
      </c>
      <c r="J6" s="48">
        <f>E6*24.15/50</f>
        <v>26.565000000000001</v>
      </c>
    </row>
    <row r="7" spans="1:10" ht="16.5" thickBot="1" x14ac:dyDescent="0.3">
      <c r="A7" s="67"/>
      <c r="B7" s="14" t="s">
        <v>25</v>
      </c>
      <c r="C7" s="34" t="s">
        <v>23</v>
      </c>
      <c r="D7" s="26" t="s">
        <v>24</v>
      </c>
      <c r="E7" s="42">
        <v>55</v>
      </c>
      <c r="F7" s="45">
        <v>6.51</v>
      </c>
      <c r="G7" s="48">
        <f>E7*68.97/30</f>
        <v>126.44499999999999</v>
      </c>
      <c r="H7" s="44">
        <f>E7*1.68/30</f>
        <v>3.0799999999999996</v>
      </c>
      <c r="I7" s="44">
        <f>E7*0.33/30</f>
        <v>0.60500000000000009</v>
      </c>
      <c r="J7" s="44">
        <f>E7*14.82/30</f>
        <v>27.17</v>
      </c>
    </row>
    <row r="8" spans="1:10" ht="32.25" thickBot="1" x14ac:dyDescent="0.3">
      <c r="A8" s="67"/>
      <c r="B8" s="54"/>
      <c r="C8" s="51" t="s">
        <v>38</v>
      </c>
      <c r="D8" s="52" t="s">
        <v>37</v>
      </c>
      <c r="E8" s="48">
        <v>76</v>
      </c>
      <c r="F8" s="48">
        <v>20.02</v>
      </c>
      <c r="G8" s="48">
        <f>90.03*E8/73</f>
        <v>93.729863013698633</v>
      </c>
      <c r="H8" s="48">
        <f>0.85*E8/73</f>
        <v>0.88493150684931499</v>
      </c>
      <c r="I8" s="48">
        <f>4.5*E8/75</f>
        <v>4.5599999999999996</v>
      </c>
      <c r="J8" s="48">
        <f>11.8*E8/73</f>
        <v>12.284931506849317</v>
      </c>
    </row>
    <row r="9" spans="1:10" ht="15.75" x14ac:dyDescent="0.25">
      <c r="A9" s="67"/>
      <c r="B9" s="27"/>
      <c r="C9" s="34"/>
      <c r="D9" s="26"/>
      <c r="E9" s="47">
        <f>E4+E5+E6+E7+E8</f>
        <v>606</v>
      </c>
      <c r="F9" s="47">
        <f>F4+F5+F6+F7+F8+0.01</f>
        <v>125.04000000000002</v>
      </c>
      <c r="G9" s="47">
        <f>G4+G5+G6+G7+G8+0.01</f>
        <v>700.40486301369856</v>
      </c>
      <c r="H9" s="47">
        <f>H4+H5+H6+H7+H8</f>
        <v>25.679931506849314</v>
      </c>
      <c r="I9" s="47">
        <f t="shared" ref="G9:J9" si="0">I4+I5+I6+I7+I8</f>
        <v>22.984999999999999</v>
      </c>
      <c r="J9" s="47">
        <f t="shared" si="0"/>
        <v>97.699931506849325</v>
      </c>
    </row>
    <row r="10" spans="1:10" x14ac:dyDescent="0.25">
      <c r="A10" s="1" t="s">
        <v>13</v>
      </c>
      <c r="B10" s="28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4" t="s">
        <v>28</v>
      </c>
      <c r="D12" s="55" t="s">
        <v>42</v>
      </c>
      <c r="E12" s="35">
        <v>60</v>
      </c>
      <c r="F12" s="50">
        <v>8.3800000000000008</v>
      </c>
      <c r="G12" s="41">
        <f>E12*73.33/80</f>
        <v>54.997500000000002</v>
      </c>
      <c r="H12" s="38">
        <f>E12*1.33/80</f>
        <v>0.99750000000000016</v>
      </c>
      <c r="I12" s="38">
        <f>E12*3.6/60</f>
        <v>3.6</v>
      </c>
      <c r="J12" s="38">
        <f>E12*6.27/80</f>
        <v>4.7024999999999997</v>
      </c>
    </row>
    <row r="13" spans="1:10" ht="31.5" x14ac:dyDescent="0.25">
      <c r="A13" s="1"/>
      <c r="B13" s="13" t="s">
        <v>16</v>
      </c>
      <c r="C13" s="51" t="s">
        <v>45</v>
      </c>
      <c r="D13" s="56" t="s">
        <v>44</v>
      </c>
      <c r="E13" s="35">
        <v>200</v>
      </c>
      <c r="F13" s="50">
        <v>42.25</v>
      </c>
      <c r="G13" s="41">
        <f>E13*106/200</f>
        <v>106</v>
      </c>
      <c r="H13" s="38">
        <f>E13*7.8/200</f>
        <v>7.8</v>
      </c>
      <c r="I13" s="38">
        <f>E13*3.8/200</f>
        <v>3.8</v>
      </c>
      <c r="J13" s="38">
        <f>E13*10.5/200</f>
        <v>10.5</v>
      </c>
    </row>
    <row r="14" spans="1:10" ht="15.75" x14ac:dyDescent="0.25">
      <c r="A14" s="1"/>
      <c r="B14" s="13" t="s">
        <v>36</v>
      </c>
      <c r="C14" s="34" t="s">
        <v>29</v>
      </c>
      <c r="D14" s="29" t="s">
        <v>33</v>
      </c>
      <c r="E14" s="35">
        <v>90</v>
      </c>
      <c r="F14" s="50">
        <v>58.58</v>
      </c>
      <c r="G14" s="39">
        <f>E14*186.3/90</f>
        <v>186.3</v>
      </c>
      <c r="H14" s="36">
        <f>E14*13.32/90</f>
        <v>13.32</v>
      </c>
      <c r="I14" s="36">
        <f>E14*11.16/90</f>
        <v>11.16</v>
      </c>
      <c r="J14" s="36">
        <f>E14*8.19/90</f>
        <v>8.19</v>
      </c>
    </row>
    <row r="15" spans="1:10" ht="15.75" x14ac:dyDescent="0.25">
      <c r="A15" s="1"/>
      <c r="B15" s="13" t="s">
        <v>17</v>
      </c>
      <c r="C15" s="51" t="s">
        <v>41</v>
      </c>
      <c r="D15" s="31" t="s">
        <v>34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18</v>
      </c>
      <c r="C16" s="34" t="s">
        <v>30</v>
      </c>
      <c r="D16" s="30" t="s">
        <v>35</v>
      </c>
      <c r="E16" s="35">
        <v>200</v>
      </c>
      <c r="F16" s="50">
        <v>16.04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26</v>
      </c>
      <c r="C17" s="34" t="s">
        <v>22</v>
      </c>
      <c r="D17" s="57" t="s">
        <v>46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25</v>
      </c>
      <c r="C18" s="34" t="s">
        <v>23</v>
      </c>
      <c r="D18" s="62" t="s">
        <v>43</v>
      </c>
      <c r="E18" s="48">
        <v>48</v>
      </c>
      <c r="F18" s="50">
        <v>5.68</v>
      </c>
      <c r="G18" s="48">
        <f>E18*68.97/30</f>
        <v>110.352</v>
      </c>
      <c r="H18" s="48">
        <f>E18*1.68/30</f>
        <v>2.6880000000000002</v>
      </c>
      <c r="I18" s="48">
        <f>E18*0.33/30</f>
        <v>0.52800000000000002</v>
      </c>
      <c r="J18" s="48">
        <f>E18*14.82/30</f>
        <v>23.712</v>
      </c>
    </row>
    <row r="19" spans="1:10" ht="15.75" x14ac:dyDescent="0.25">
      <c r="A19" s="1"/>
      <c r="B19" s="32"/>
      <c r="C19" s="60"/>
      <c r="D19" s="33"/>
      <c r="E19" s="49">
        <f>E12+E13+E14+E15+E16+E17+E18</f>
        <v>791</v>
      </c>
      <c r="F19" s="49">
        <f>F12+F13+F14+F15+F16+F17+F18</f>
        <v>145.05000000000001</v>
      </c>
      <c r="G19" s="49">
        <f>G12+G13+G14+G15+G16+G17+G18+0.01</f>
        <v>809.69349999999997</v>
      </c>
      <c r="H19" s="49">
        <f>H12+H13+H14+H15+H16+H17+H18+0.01</f>
        <v>35.042499999999997</v>
      </c>
      <c r="I19" s="49">
        <f t="shared" ref="G19:I19" si="1">I12+I13+I14+I15+I16+I17+I18</f>
        <v>24.158000000000001</v>
      </c>
      <c r="J19" s="49">
        <f>SUM(J12:J18)</f>
        <v>113.4735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