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14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20" i="1" l="1"/>
  <c r="F20" i="1"/>
  <c r="E20" i="1"/>
  <c r="I17" i="1"/>
  <c r="H17" i="1"/>
  <c r="G17" i="1"/>
  <c r="F17" i="1"/>
  <c r="I16" i="1"/>
  <c r="H16" i="1"/>
  <c r="G16" i="1"/>
  <c r="F16" i="1"/>
  <c r="I14" i="1"/>
  <c r="H14" i="1"/>
  <c r="G14" i="1"/>
  <c r="F14" i="1"/>
  <c r="I13" i="1"/>
  <c r="H13" i="1"/>
  <c r="G13" i="1"/>
  <c r="F13" i="1"/>
  <c r="I12" i="1"/>
  <c r="H12" i="1"/>
  <c r="G12" i="1"/>
  <c r="F12" i="1"/>
  <c r="I11" i="1"/>
  <c r="I20" i="1" s="1"/>
  <c r="H11" i="1"/>
  <c r="H20" i="1" s="1"/>
  <c r="H21" i="1" s="1"/>
  <c r="G11" i="1"/>
  <c r="G20" i="1" s="1"/>
  <c r="F11" i="1"/>
  <c r="J10" i="1"/>
  <c r="F10" i="1"/>
  <c r="E10" i="1"/>
  <c r="I8" i="1"/>
  <c r="H8" i="1"/>
  <c r="G8" i="1"/>
  <c r="F8" i="1"/>
  <c r="I7" i="1"/>
  <c r="H7" i="1"/>
  <c r="G7" i="1"/>
  <c r="F7" i="1"/>
  <c r="I5" i="1"/>
  <c r="H5" i="1"/>
  <c r="G5" i="1"/>
  <c r="F5" i="1"/>
  <c r="I4" i="1"/>
  <c r="I10" i="1" s="1"/>
  <c r="H4" i="1"/>
  <c r="H10" i="1" s="1"/>
  <c r="G4" i="1"/>
  <c r="G10" i="1" s="1"/>
  <c r="F4" i="1"/>
  <c r="I21" i="1" l="1"/>
  <c r="J21" i="1"/>
  <c r="E21" i="1"/>
  <c r="G21" i="1"/>
  <c r="F21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<sst xmlns="http://schemas.openxmlformats.org/spreadsheetml/2006/main" count="40" uniqueCount="36">
  <si>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</si>
  <si>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</si>
  <si>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</si>
  <si>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</si>
  <si>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</si>
  <si>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</si>
  <si>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</si>
  <si>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</si>
  <si>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</si>
  <si>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</si>
  <si>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</si>
  <si>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</si>
  <si>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</si>
  <si>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Отд./корп</t>
  </si>
  <si>
    <t>хлеб бел.</t>
  </si>
  <si>
    <t>№ рец.</t>
  </si>
  <si>
    <t>напиток</t>
  </si>
  <si>
    <t>пром</t>
  </si>
  <si>
    <t>№ 2</t>
  </si>
  <si>
    <t>Салат</t>
  </si>
  <si>
    <t xml:space="preserve">хлеб </t>
  </si>
  <si>
    <t>Хлеб ржано-пшеничный</t>
  </si>
  <si>
    <t>44417</t>
  </si>
  <si>
    <t>46,3</t>
  </si>
  <si>
    <t>Макароны отварные</t>
  </si>
  <si>
    <t>Бутерброд с сыром</t>
  </si>
  <si>
    <t>Салат из отварной свеклы с сыром и растительным маслом</t>
  </si>
  <si>
    <t>Рагу из овощей</t>
  </si>
  <si>
    <t>Компот из сухофруктов</t>
  </si>
  <si>
    <t xml:space="preserve">Суфле из мяса кур </t>
  </si>
  <si>
    <t>Напиток "Золотой шар"</t>
  </si>
  <si>
    <t>Суп крестьянский с крупой и сметаной и мясом</t>
  </si>
  <si>
    <t>Биточек мясной паровой</t>
  </si>
  <si>
    <t>Хлеб пшеничный витаминизированный</t>
  </si>
  <si>
    <t>Блюда</t>
  </si>
  <si>
    <t>Вес блюда,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</si>
</sst>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8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3" fillId="0" borderId="1" xfId="1" applyFont="1" applyFill="1" applyBorder="1" applyAlignment="1">
      <alignment horizontal="left" vertical="center" wrapText="1"/>
    </xf>
    <xf numFmtId="2" fontId="4" fillId="0" borderId="1" xfId="1" applyNumberFormat="1" applyFont="1" applyFill="1" applyBorder="1" applyAlignment="1">
      <alignment horizontal="left" vertical="center"/>
    </xf>
    <xf numFmtId="2" fontId="5" fillId="0" borderId="14" xfId="2" applyNumberFormat="1" applyFont="1" applyFill="1" applyBorder="1" applyAlignment="1">
      <alignment horizontal="left" vertical="center"/>
    </xf>
    <xf numFmtId="2" fontId="4" fillId="0" borderId="2" xfId="0" applyNumberFormat="1" applyFont="1" applyBorder="1" applyAlignment="1">
      <alignment horizontal="left" vertical="center"/>
    </xf>
    <xf numFmtId="2" fontId="3" fillId="0" borderId="1" xfId="0" applyNumberFormat="1" applyFont="1" applyBorder="1" applyAlignment="1">
      <alignment vertical="center" wrapText="1"/>
    </xf>
    <xf numFmtId="2" fontId="4" fillId="0" borderId="1" xfId="0" applyNumberFormat="1" applyFont="1" applyBorder="1" applyAlignment="1" applyProtection="1">
      <alignment horizontal="left" vertical="center"/>
      <protection locked="0"/>
    </xf>
    <xf numFmtId="2" fontId="5" fillId="0" borderId="14" xfId="2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left" vertical="center"/>
    </xf>
    <xf numFmtId="2" fontId="6" fillId="0" borderId="2" xfId="0" applyNumberFormat="1" applyFont="1" applyFill="1" applyBorder="1" applyAlignment="1" applyProtection="1">
      <alignment horizontal="left" vertical="top" wrapText="1"/>
      <protection locked="0"/>
    </xf>
    <xf numFmtId="2" fontId="4" fillId="0" borderId="1" xfId="0" applyNumberFormat="1" applyFont="1" applyFill="1" applyBorder="1" applyAlignment="1">
      <alignment horizontal="left" vertical="center"/>
    </xf>
    <xf numFmtId="2" fontId="6" fillId="0" borderId="1" xfId="0" applyNumberFormat="1" applyFont="1" applyFill="1" applyBorder="1" applyAlignment="1" applyProtection="1">
      <alignment horizontal="left" vertical="top" wrapText="1"/>
      <protection locked="0"/>
    </xf>
    <xf numFmtId="0" fontId="5" fillId="3" borderId="1" xfId="0" applyFont="1" applyFill="1" applyBorder="1" applyAlignment="1">
      <alignment vertical="top" wrapText="1"/>
    </xf>
    <xf numFmtId="2" fontId="6" fillId="3" borderId="1" xfId="0" applyNumberFormat="1" applyFont="1" applyFill="1" applyBorder="1" applyAlignment="1">
      <alignment horizontal="left" vertical="top" wrapText="1"/>
    </xf>
    <xf numFmtId="0" fontId="3" fillId="0" borderId="1" xfId="1" applyFont="1" applyBorder="1" applyAlignment="1">
      <alignment horizontal="left" vertical="center" wrapText="1"/>
    </xf>
    <xf numFmtId="2" fontId="6" fillId="4" borderId="1" xfId="0" applyNumberFormat="1" applyFont="1" applyFill="1" applyBorder="1" applyAlignment="1" applyProtection="1">
      <alignment horizontal="left" vertical="top" wrapText="1"/>
      <protection locked="0"/>
    </xf>
    <xf numFmtId="2" fontId="6" fillId="0" borderId="1" xfId="0" applyNumberFormat="1" applyFont="1" applyFill="1" applyBorder="1" applyAlignment="1" applyProtection="1">
      <alignment horizontal="left" vertical="center" wrapText="1"/>
      <protection locked="0"/>
    </xf>
    <xf numFmtId="2" fontId="3" fillId="0" borderId="1" xfId="0" applyNumberFormat="1" applyFont="1" applyFill="1" applyBorder="1" applyAlignment="1">
      <alignment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vertical="top" wrapText="1"/>
      <protection locked="0"/>
    </xf>
    <xf numFmtId="2" fontId="6" fillId="0" borderId="1" xfId="0" applyNumberFormat="1" applyFont="1" applyFill="1" applyBorder="1" applyAlignment="1" applyProtection="1">
      <alignment horizontal="center" vertical="top" wrapText="1"/>
      <protection locked="0"/>
    </xf>
    <xf numFmtId="2" fontId="6" fillId="3" borderId="1" xfId="0" applyNumberFormat="1" applyFont="1" applyFill="1" applyBorder="1" applyAlignment="1">
      <alignment horizontal="center" vertical="top" wrapText="1"/>
    </xf>
    <xf numFmtId="0" fontId="5" fillId="3" borderId="9" xfId="0" applyFont="1" applyFill="1" applyBorder="1" applyAlignment="1">
      <alignment vertical="top" wrapText="1"/>
    </xf>
    <xf numFmtId="2" fontId="6" fillId="3" borderId="9" xfId="0" applyNumberFormat="1" applyFont="1" applyFill="1" applyBorder="1" applyAlignment="1">
      <alignment horizontal="center" vertical="top" wrapText="1"/>
    </xf>
    <xf numFmtId="2" fontId="6" fillId="3" borderId="9" xfId="0" applyNumberFormat="1" applyFont="1" applyFill="1" applyBorder="1" applyAlignment="1">
      <alignment horizontal="left" vertical="top" wrapText="1"/>
    </xf>
    <xf numFmtId="0" fontId="7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12" sqref="L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</cols>
  <sheetData>
    <row r="1" spans="1:10" x14ac:dyDescent="0.25">
      <c r="A1" t="s">
        <v>0</v>
      </c>
      <c r="B1" s="43" t="s">
        <v>18</v>
      </c>
      <c r="C1" s="44"/>
      <c r="D1" s="45"/>
      <c r="E1" t="s">
        <v>13</v>
      </c>
      <c r="F1" s="10"/>
      <c r="I1" t="s">
        <v>1</v>
      </c>
    </row>
    <row r="2" spans="1:10" ht="7.5" customHeight="1" thickBot="1" x14ac:dyDescent="0.3"/>
    <row r="3" spans="1:10" ht="23.25" thickBot="1" x14ac:dyDescent="0.3">
      <c r="A3" s="8" t="s">
        <v>2</v>
      </c>
      <c r="B3" s="9" t="s">
        <v>3</v>
      </c>
      <c r="C3" s="9" t="s">
        <v>15</v>
      </c>
      <c r="D3" s="41" t="s">
        <v>34</v>
      </c>
      <c r="E3" s="41" t="s">
        <v>35</v>
      </c>
      <c r="F3" s="41" t="s">
        <v>6</v>
      </c>
      <c r="G3" s="41" t="s">
        <v>7</v>
      </c>
      <c r="H3" s="41" t="s">
        <v>8</v>
      </c>
      <c r="I3" s="41" t="s">
        <v>5</v>
      </c>
      <c r="J3" s="42" t="s">
        <v>4</v>
      </c>
    </row>
    <row r="4" spans="1:10" ht="16.5" thickBot="1" x14ac:dyDescent="0.3">
      <c r="A4" s="2" t="s">
        <v>9</v>
      </c>
      <c r="B4" s="3" t="s">
        <v>10</v>
      </c>
      <c r="C4" s="10" t="s">
        <v>22</v>
      </c>
      <c r="D4" s="16" t="s">
        <v>29</v>
      </c>
      <c r="E4" s="17">
        <v>100</v>
      </c>
      <c r="F4" s="18">
        <f>E4*8.7/90</f>
        <v>9.6666666666666661</v>
      </c>
      <c r="G4" s="18">
        <f>E4*9.5/90</f>
        <v>10.555555555555555</v>
      </c>
      <c r="H4" s="18">
        <f>E4*1.5/90</f>
        <v>1.6666666666666667</v>
      </c>
      <c r="I4" s="18">
        <f>E4*127/90</f>
        <v>141.11111111111111</v>
      </c>
      <c r="J4" s="19">
        <v>73.77</v>
      </c>
    </row>
    <row r="5" spans="1:10" ht="16.5" thickBot="1" x14ac:dyDescent="0.3">
      <c r="A5" s="4"/>
      <c r="B5" s="7"/>
      <c r="C5" s="10" t="s">
        <v>23</v>
      </c>
      <c r="D5" s="20" t="s">
        <v>24</v>
      </c>
      <c r="E5" s="21">
        <v>180</v>
      </c>
      <c r="F5" s="22">
        <f>E5*5.3/150</f>
        <v>6.36</v>
      </c>
      <c r="G5" s="22">
        <f>E5*3/150</f>
        <v>3.6</v>
      </c>
      <c r="H5" s="22">
        <f>E5*32.4/150</f>
        <v>38.880000000000003</v>
      </c>
      <c r="I5" s="22">
        <f>E5*178/150</f>
        <v>213.6</v>
      </c>
      <c r="J5" s="19">
        <v>11.01</v>
      </c>
    </row>
    <row r="6" spans="1:10" ht="16.5" thickBot="1" x14ac:dyDescent="0.3">
      <c r="A6" s="4"/>
      <c r="B6" s="7"/>
      <c r="C6" s="10"/>
      <c r="D6" s="23" t="s">
        <v>30</v>
      </c>
      <c r="E6" s="24">
        <v>200</v>
      </c>
      <c r="F6" s="22">
        <v>0</v>
      </c>
      <c r="G6" s="22">
        <v>0</v>
      </c>
      <c r="H6" s="22">
        <v>12</v>
      </c>
      <c r="I6" s="22">
        <v>48</v>
      </c>
      <c r="J6" s="19">
        <v>12.54</v>
      </c>
    </row>
    <row r="7" spans="1:10" ht="16.5" thickBot="1" x14ac:dyDescent="0.3">
      <c r="A7" s="4"/>
      <c r="B7" s="1"/>
      <c r="C7" s="11"/>
      <c r="D7" s="20" t="s">
        <v>25</v>
      </c>
      <c r="E7" s="24">
        <v>50</v>
      </c>
      <c r="F7" s="22">
        <f>E7*6.1/50</f>
        <v>6.1</v>
      </c>
      <c r="G7" s="22">
        <f>E7*3.7/50</f>
        <v>3.7</v>
      </c>
      <c r="H7" s="22">
        <f>E7*17.5/50</f>
        <v>17.5</v>
      </c>
      <c r="I7" s="22">
        <f>E7*188/50</f>
        <v>188</v>
      </c>
      <c r="J7" s="19">
        <v>44.11</v>
      </c>
    </row>
    <row r="8" spans="1:10" ht="16.5" thickBot="1" x14ac:dyDescent="0.3">
      <c r="A8" s="4"/>
      <c r="B8" s="1" t="s">
        <v>20</v>
      </c>
      <c r="C8" s="11" t="s">
        <v>17</v>
      </c>
      <c r="D8" s="20" t="s">
        <v>21</v>
      </c>
      <c r="E8" s="24">
        <v>50</v>
      </c>
      <c r="F8" s="22">
        <f>E8*2.8/50</f>
        <v>2.8</v>
      </c>
      <c r="G8" s="22">
        <f>E8*0.55/50</f>
        <v>0.55000000000000004</v>
      </c>
      <c r="H8" s="22">
        <f>E8*24.7/50</f>
        <v>24.7</v>
      </c>
      <c r="I8" s="22">
        <f>E8*114.95/50</f>
        <v>114.95</v>
      </c>
      <c r="J8" s="25">
        <v>6.39</v>
      </c>
    </row>
    <row r="9" spans="1:10" ht="16.5" thickBot="1" x14ac:dyDescent="0.3">
      <c r="A9" s="5"/>
      <c r="B9" s="6"/>
      <c r="C9" s="12"/>
      <c r="D9" s="23"/>
      <c r="E9" s="26"/>
      <c r="F9" s="24"/>
      <c r="G9" s="24"/>
      <c r="H9" s="24"/>
      <c r="I9" s="24"/>
      <c r="J9" s="27"/>
    </row>
    <row r="10" spans="1:10" ht="16.5" thickBot="1" x14ac:dyDescent="0.3">
      <c r="A10" s="4"/>
      <c r="B10" s="14" t="s">
        <v>19</v>
      </c>
      <c r="C10" s="15">
        <v>40</v>
      </c>
      <c r="D10" s="28"/>
      <c r="E10" s="29">
        <f t="shared" ref="E10:J10" si="0">SUM(E4:E9)</f>
        <v>580</v>
      </c>
      <c r="F10" s="29">
        <f t="shared" si="0"/>
        <v>24.926666666666666</v>
      </c>
      <c r="G10" s="29">
        <f t="shared" si="0"/>
        <v>18.405555555555555</v>
      </c>
      <c r="H10" s="29">
        <f t="shared" si="0"/>
        <v>94.74666666666667</v>
      </c>
      <c r="I10" s="29">
        <f t="shared" si="0"/>
        <v>705.66111111111115</v>
      </c>
      <c r="J10" s="29">
        <f t="shared" si="0"/>
        <v>147.82</v>
      </c>
    </row>
    <row r="11" spans="1:10" ht="32.25" thickBot="1" x14ac:dyDescent="0.3">
      <c r="A11" s="4" t="s">
        <v>11</v>
      </c>
      <c r="B11" s="7" t="s">
        <v>12</v>
      </c>
      <c r="C11" s="13">
        <v>44502</v>
      </c>
      <c r="D11" s="30" t="s">
        <v>26</v>
      </c>
      <c r="E11" s="17">
        <v>100</v>
      </c>
      <c r="F11" s="22">
        <f>E11*2.16/60</f>
        <v>3.6</v>
      </c>
      <c r="G11" s="22">
        <f>E11*4.48/60</f>
        <v>7.4666666666666677</v>
      </c>
      <c r="H11" s="22">
        <f>E11*9.9/60</f>
        <v>16.5</v>
      </c>
      <c r="I11" s="22">
        <f>E11*89/60</f>
        <v>148.33333333333334</v>
      </c>
      <c r="J11" s="31">
        <v>20.71</v>
      </c>
    </row>
    <row r="12" spans="1:10" ht="32.25" thickBot="1" x14ac:dyDescent="0.3">
      <c r="A12" s="4"/>
      <c r="B12" s="1"/>
      <c r="C12" s="10"/>
      <c r="D12" s="23" t="s">
        <v>31</v>
      </c>
      <c r="E12" s="32">
        <v>250</v>
      </c>
      <c r="F12" s="22">
        <f>E12*3.74/200</f>
        <v>4.6749999999999998</v>
      </c>
      <c r="G12" s="22">
        <f>E12*6.42/200</f>
        <v>8.0250000000000004</v>
      </c>
      <c r="H12" s="22">
        <f>E12*11.16/200</f>
        <v>13.95</v>
      </c>
      <c r="I12" s="22">
        <f>E12*117.38/200</f>
        <v>146.72499999999999</v>
      </c>
      <c r="J12" s="31">
        <v>26.05</v>
      </c>
    </row>
    <row r="13" spans="1:10" ht="16.5" thickBot="1" x14ac:dyDescent="0.3">
      <c r="A13" s="4"/>
      <c r="B13" s="1"/>
      <c r="C13" s="10"/>
      <c r="D13" s="33" t="s">
        <v>32</v>
      </c>
      <c r="E13" s="21">
        <v>100</v>
      </c>
      <c r="F13" s="22">
        <f>E13*11.7/90</f>
        <v>13</v>
      </c>
      <c r="G13" s="22">
        <f>E13*11.61/90</f>
        <v>12.9</v>
      </c>
      <c r="H13" s="22">
        <f>E13*5.76/90</f>
        <v>6.4</v>
      </c>
      <c r="I13" s="22">
        <f>E13*175/90</f>
        <v>194.44444444444446</v>
      </c>
      <c r="J13" s="31">
        <v>89.06</v>
      </c>
    </row>
    <row r="14" spans="1:10" ht="16.5" thickBot="1" x14ac:dyDescent="0.3">
      <c r="A14" s="4"/>
      <c r="B14" s="1" t="s">
        <v>16</v>
      </c>
      <c r="C14" s="11"/>
      <c r="D14" s="23" t="s">
        <v>27</v>
      </c>
      <c r="E14" s="27">
        <v>180</v>
      </c>
      <c r="F14" s="22">
        <f>E14*2.5/150</f>
        <v>3</v>
      </c>
      <c r="G14" s="22">
        <f>E14*4/150</f>
        <v>4.8</v>
      </c>
      <c r="H14" s="22">
        <f>E14*24.6/150</f>
        <v>29.52</v>
      </c>
      <c r="I14" s="18">
        <f>E14*144/150</f>
        <v>172.8</v>
      </c>
      <c r="J14" s="31">
        <v>16.739999999999998</v>
      </c>
    </row>
    <row r="15" spans="1:10" ht="16.5" thickBot="1" x14ac:dyDescent="0.3">
      <c r="A15" s="4"/>
      <c r="B15" s="1" t="s">
        <v>20</v>
      </c>
      <c r="C15" s="11" t="s">
        <v>17</v>
      </c>
      <c r="D15" s="34" t="s">
        <v>28</v>
      </c>
      <c r="E15" s="27">
        <v>200</v>
      </c>
      <c r="F15" s="22">
        <v>1</v>
      </c>
      <c r="G15" s="22">
        <v>0.1</v>
      </c>
      <c r="H15" s="22">
        <v>19.8</v>
      </c>
      <c r="I15" s="22">
        <v>84</v>
      </c>
      <c r="J15" s="31">
        <v>6.62</v>
      </c>
    </row>
    <row r="16" spans="1:10" ht="16.5" thickBot="1" x14ac:dyDescent="0.3">
      <c r="A16" s="4"/>
      <c r="B16" s="1" t="s">
        <v>14</v>
      </c>
      <c r="C16" s="11" t="s">
        <v>17</v>
      </c>
      <c r="D16" s="20" t="s">
        <v>33</v>
      </c>
      <c r="E16" s="24">
        <v>30</v>
      </c>
      <c r="F16" s="22">
        <f>E16*2.37/30</f>
        <v>2.37</v>
      </c>
      <c r="G16" s="22">
        <f>E16*0.3/30</f>
        <v>0.3</v>
      </c>
      <c r="H16" s="22">
        <f>E16*14.49/30</f>
        <v>14.49</v>
      </c>
      <c r="I16" s="22">
        <f>E16*70.14/30</f>
        <v>70.14</v>
      </c>
      <c r="J16" s="31">
        <v>3.84</v>
      </c>
    </row>
    <row r="17" spans="1:10" ht="16.5" thickBot="1" x14ac:dyDescent="0.3">
      <c r="A17" s="5"/>
      <c r="B17" s="6"/>
      <c r="C17" s="12"/>
      <c r="D17" s="20" t="s">
        <v>21</v>
      </c>
      <c r="E17" s="24">
        <v>30</v>
      </c>
      <c r="F17" s="22">
        <f>E17*1.68/30</f>
        <v>1.68</v>
      </c>
      <c r="G17" s="22">
        <f>E17*0.33/30</f>
        <v>0.33</v>
      </c>
      <c r="H17" s="22">
        <f>E17*14.82/30</f>
        <v>14.82</v>
      </c>
      <c r="I17" s="22">
        <f>E17*68.97/30</f>
        <v>68.97</v>
      </c>
      <c r="J17" s="31">
        <v>4.03</v>
      </c>
    </row>
    <row r="18" spans="1:10" ht="15.75" x14ac:dyDescent="0.25">
      <c r="D18" s="35"/>
      <c r="E18" s="27"/>
      <c r="F18" s="36"/>
      <c r="G18" s="36"/>
      <c r="H18" s="36"/>
      <c r="I18" s="36"/>
      <c r="J18" s="31"/>
    </row>
    <row r="19" spans="1:10" ht="15.75" x14ac:dyDescent="0.25">
      <c r="D19" s="35"/>
      <c r="E19" s="27"/>
      <c r="F19" s="36"/>
      <c r="G19" s="36"/>
      <c r="H19" s="36"/>
      <c r="I19" s="36"/>
      <c r="J19" s="31"/>
    </row>
    <row r="20" spans="1:10" ht="15.75" x14ac:dyDescent="0.25">
      <c r="D20" s="28"/>
      <c r="E20" s="37">
        <f t="shared" ref="E20:J20" si="1">SUM(E11:E19)</f>
        <v>890</v>
      </c>
      <c r="F20" s="37">
        <f t="shared" si="1"/>
        <v>29.324999999999999</v>
      </c>
      <c r="G20" s="37">
        <f t="shared" si="1"/>
        <v>33.92166666666666</v>
      </c>
      <c r="H20" s="37">
        <f t="shared" si="1"/>
        <v>115.47999999999999</v>
      </c>
      <c r="I20" s="37">
        <f t="shared" si="1"/>
        <v>885.41277777777782</v>
      </c>
      <c r="J20" s="29">
        <f t="shared" si="1"/>
        <v>167.05</v>
      </c>
    </row>
    <row r="21" spans="1:10" ht="16.5" thickBot="1" x14ac:dyDescent="0.3">
      <c r="D21" s="38"/>
      <c r="E21" s="39">
        <f t="shared" ref="E21:J21" si="2">E10+E20</f>
        <v>1470</v>
      </c>
      <c r="F21" s="39">
        <f t="shared" si="2"/>
        <v>54.251666666666665</v>
      </c>
      <c r="G21" s="39">
        <f t="shared" si="2"/>
        <v>52.327222222222218</v>
      </c>
      <c r="H21" s="39">
        <f t="shared" si="2"/>
        <v>210.22666666666666</v>
      </c>
      <c r="I21" s="39">
        <f t="shared" si="2"/>
        <v>1591.0738888888891</v>
      </c>
      <c r="J21" s="40">
        <f t="shared" si="2"/>
        <v>314.87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2021-05-18T10:32:40Z</cp:lastPrinted>
  <dcterms:created xsi:type="dcterms:W3CDTF">2015-06-05T18:19:34Z</dcterms:created>
  <dcterms:modified xsi:type="dcterms:W3CDTF">2025-10-03T09:27:43Z</dcterms:modified>
</cp:coreProperties>
</file>