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21" i="1" l="1"/>
  <c r="F21" i="1"/>
  <c r="E21" i="1"/>
  <c r="I18" i="1"/>
  <c r="H18" i="1"/>
  <c r="G18" i="1"/>
  <c r="F18" i="1"/>
  <c r="I17" i="1"/>
  <c r="H17" i="1"/>
  <c r="G17" i="1"/>
  <c r="F17" i="1"/>
  <c r="I15" i="1"/>
  <c r="H15" i="1"/>
  <c r="G15" i="1"/>
  <c r="F15" i="1"/>
  <c r="I14" i="1"/>
  <c r="H14" i="1"/>
  <c r="G14" i="1"/>
  <c r="F14" i="1"/>
  <c r="I13" i="1"/>
  <c r="H13" i="1"/>
  <c r="G13" i="1"/>
  <c r="F13" i="1"/>
  <c r="I12" i="1"/>
  <c r="H12" i="1"/>
  <c r="H21" i="1" s="1"/>
  <c r="H22" i="1" s="1"/>
  <c r="G12" i="1"/>
  <c r="F12" i="1"/>
  <c r="J11" i="1"/>
  <c r="F11" i="1"/>
  <c r="E11" i="1"/>
  <c r="I9" i="1"/>
  <c r="H9" i="1"/>
  <c r="G9" i="1"/>
  <c r="F9" i="1"/>
  <c r="I8" i="1"/>
  <c r="H8" i="1"/>
  <c r="G8" i="1"/>
  <c r="F8" i="1"/>
  <c r="I7" i="1"/>
  <c r="H7" i="1"/>
  <c r="G7" i="1"/>
  <c r="F7" i="1"/>
  <c r="I5" i="1"/>
  <c r="H5" i="1"/>
  <c r="G5" i="1"/>
  <c r="F5" i="1"/>
  <c r="I4" i="1"/>
  <c r="I11" i="1" s="1"/>
  <c r="H4" i="1"/>
  <c r="H11" i="1" s="1"/>
  <c r="G4" i="1"/>
  <c r="G11" i="1" s="1"/>
  <c r="F4" i="1"/>
  <c r="I21" i="1" l="1"/>
  <c r="I22" i="1" s="1"/>
  <c r="J22" i="1"/>
  <c r="E22" i="1"/>
  <c r="G21" i="1"/>
  <c r="G22" i="1" s="1"/>
  <c r="F22" i="1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<sst xmlns="http://schemas.openxmlformats.org/spreadsheetml/2006/main" count="44" uniqueCount="38">
  <si>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</si>
  <si>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</si>
  <si>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</si>
  <si>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</si>
  <si>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</si>
  <si>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</si>
  <si>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</si>
  <si>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</si>
  <si>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</si>
  <si>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</si>
  <si>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</si>
  <si>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</si>
  <si>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</si>
  <si>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</si>
  <si>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</si>
  <si>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Отд./корп</t>
  </si>
  <si>
    <t>хлеб бел.</t>
  </si>
  <si>
    <t>№ рец.</t>
  </si>
  <si>
    <t>напиток</t>
  </si>
  <si>
    <t>пром</t>
  </si>
  <si>
    <t>№ 2</t>
  </si>
  <si>
    <t>Салат</t>
  </si>
  <si>
    <t>пром.</t>
  </si>
  <si>
    <t>18,7</t>
  </si>
  <si>
    <t>44258</t>
  </si>
  <si>
    <t>Картофельное пюре</t>
  </si>
  <si>
    <t>Кисель из ягод</t>
  </si>
  <si>
    <t>Каша гречневая рассыпчатая с овощами</t>
  </si>
  <si>
    <t>Напиток из шиповника</t>
  </si>
  <si>
    <t>Зеленый горошек</t>
  </si>
  <si>
    <t>Мясо кур отварное в соусе</t>
  </si>
  <si>
    <t>Хлеб пшеничный витаминизированный</t>
  </si>
  <si>
    <t>Хлеб ржано-пшеничный</t>
  </si>
  <si>
    <t>Салат "Фантазия"</t>
  </si>
  <si>
    <t>Щи с капустой и картофелем со сметаной,мясом и зеленью</t>
  </si>
  <si>
    <t>Тефтели рыбные  в соусе</t>
  </si>
  <si>
    <t>Блюда</t>
  </si>
  <si>
    <t>Вес блюда,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</si>
</sst>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2"/>
      <color theme="1"/>
      <name val="Times New Roman"/>
      <family val="1"/>
      <charset val="204"/>
    </font>
    <font>
      <b/>
      <sz val="8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4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2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/>
    </xf>
    <xf numFmtId="2" fontId="4" fillId="3" borderId="6" xfId="0" applyNumberFormat="1" applyFont="1" applyFill="1" applyBorder="1" applyAlignment="1" applyProtection="1">
      <alignment horizontal="left" vertical="top" wrapText="1"/>
      <protection locked="0"/>
    </xf>
    <xf numFmtId="2" fontId="2" fillId="0" borderId="1" xfId="1" applyNumberFormat="1" applyFont="1" applyBorder="1" applyAlignment="1">
      <alignment horizontal="left" vertical="center" wrapText="1"/>
    </xf>
    <xf numFmtId="2" fontId="3" fillId="0" borderId="1" xfId="1" applyNumberFormat="1" applyFont="1" applyBorder="1" applyAlignment="1">
      <alignment horizontal="left" vertical="center"/>
    </xf>
    <xf numFmtId="2" fontId="4" fillId="3" borderId="1" xfId="0" applyNumberFormat="1" applyFont="1" applyFill="1" applyBorder="1" applyAlignment="1" applyProtection="1">
      <alignment horizontal="left" vertical="top" wrapText="1"/>
      <protection locked="0"/>
    </xf>
    <xf numFmtId="2" fontId="2" fillId="0" borderId="1" xfId="0" applyNumberFormat="1" applyFont="1" applyBorder="1" applyAlignment="1">
      <alignment vertical="center" wrapText="1"/>
    </xf>
    <xf numFmtId="2" fontId="2" fillId="0" borderId="1" xfId="1" applyNumberFormat="1" applyFont="1" applyBorder="1" applyAlignment="1">
      <alignment vertical="center" wrapText="1"/>
    </xf>
    <xf numFmtId="2" fontId="2" fillId="0" borderId="0" xfId="0" applyNumberFormat="1" applyFont="1" applyAlignment="1">
      <alignment horizontal="left" vertical="center" wrapText="1"/>
    </xf>
    <xf numFmtId="2" fontId="3" fillId="0" borderId="1" xfId="0" applyNumberFormat="1" applyFont="1" applyFill="1" applyBorder="1" applyAlignment="1">
      <alignment horizontal="left" vertical="center"/>
    </xf>
    <xf numFmtId="0" fontId="6" fillId="4" borderId="1" xfId="0" applyFont="1" applyFill="1" applyBorder="1" applyAlignment="1" applyProtection="1">
      <alignment vertical="top" wrapText="1"/>
      <protection locked="0"/>
    </xf>
    <xf numFmtId="2" fontId="4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>
      <alignment vertical="top" wrapText="1"/>
    </xf>
    <xf numFmtId="2" fontId="4" fillId="5" borderId="1" xfId="0" applyNumberFormat="1" applyFont="1" applyFill="1" applyBorder="1" applyAlignment="1">
      <alignment horizontal="left" vertical="top" wrapText="1"/>
    </xf>
    <xf numFmtId="2" fontId="2" fillId="0" borderId="0" xfId="1" applyNumberFormat="1" applyFont="1" applyAlignment="1">
      <alignment horizontal="left" vertical="center" wrapText="1"/>
    </xf>
    <xf numFmtId="2" fontId="4" fillId="0" borderId="15" xfId="2" applyNumberFormat="1" applyFont="1" applyFill="1" applyBorder="1" applyAlignment="1">
      <alignment horizontal="left" vertical="center"/>
    </xf>
    <xf numFmtId="2" fontId="6" fillId="0" borderId="15" xfId="2" applyNumberFormat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 wrapText="1"/>
    </xf>
    <xf numFmtId="2" fontId="3" fillId="0" borderId="1" xfId="1" applyNumberFormat="1" applyFont="1" applyFill="1" applyBorder="1" applyAlignment="1">
      <alignment horizontal="left" vertical="center"/>
    </xf>
    <xf numFmtId="0" fontId="2" fillId="0" borderId="1" xfId="1" applyFont="1" applyBorder="1" applyAlignment="1">
      <alignment horizontal="left" vertical="center" wrapText="1"/>
    </xf>
    <xf numFmtId="2" fontId="6" fillId="0" borderId="15" xfId="2" applyNumberFormat="1" applyFont="1" applyBorder="1" applyAlignment="1">
      <alignment horizontal="left" vertical="center"/>
    </xf>
    <xf numFmtId="2" fontId="4" fillId="5" borderId="1" xfId="0" applyNumberFormat="1" applyFont="1" applyFill="1" applyBorder="1" applyAlignment="1">
      <alignment horizontal="center" vertical="top" wrapText="1"/>
    </xf>
    <xf numFmtId="0" fontId="6" fillId="5" borderId="9" xfId="0" applyFont="1" applyFill="1" applyBorder="1" applyAlignment="1">
      <alignment vertical="top" wrapText="1"/>
    </xf>
    <xf numFmtId="2" fontId="4" fillId="5" borderId="9" xfId="0" applyNumberFormat="1" applyFont="1" applyFill="1" applyBorder="1" applyAlignment="1">
      <alignment horizontal="center" vertical="top" wrapText="1"/>
    </xf>
    <xf numFmtId="2" fontId="4" fillId="5" borderId="9" xfId="0" applyNumberFormat="1" applyFont="1" applyFill="1" applyBorder="1" applyAlignment="1">
      <alignment horizontal="left" vertical="top" wrapText="1"/>
    </xf>
    <xf numFmtId="0" fontId="7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15" sqref="L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</cols>
  <sheetData>
    <row r="1" spans="1:10" x14ac:dyDescent="0.25">
      <c r="A1" t="s">
        <v>0</v>
      </c>
      <c r="B1" s="46" t="s">
        <v>20</v>
      </c>
      <c r="C1" s="47"/>
      <c r="D1" s="48"/>
      <c r="E1" t="s">
        <v>15</v>
      </c>
      <c r="F1" s="10"/>
      <c r="I1" t="s">
        <v>1</v>
      </c>
    </row>
    <row r="2" spans="1:10" ht="7.5" customHeight="1" thickBot="1" x14ac:dyDescent="0.3"/>
    <row r="3" spans="1:10" ht="23.25" thickBot="1" x14ac:dyDescent="0.3">
      <c r="A3" s="8" t="s">
        <v>2</v>
      </c>
      <c r="B3" s="9" t="s">
        <v>3</v>
      </c>
      <c r="C3" s="9" t="s">
        <v>17</v>
      </c>
      <c r="D3" s="44" t="s">
        <v>36</v>
      </c>
      <c r="E3" s="44" t="s">
        <v>37</v>
      </c>
      <c r="F3" s="44" t="s">
        <v>6</v>
      </c>
      <c r="G3" s="44" t="s">
        <v>7</v>
      </c>
      <c r="H3" s="44" t="s">
        <v>8</v>
      </c>
      <c r="I3" s="44" t="s">
        <v>5</v>
      </c>
      <c r="J3" s="45" t="s">
        <v>4</v>
      </c>
    </row>
    <row r="4" spans="1:10" ht="15.75" x14ac:dyDescent="0.25">
      <c r="A4" s="2" t="s">
        <v>9</v>
      </c>
      <c r="B4" s="3" t="s">
        <v>10</v>
      </c>
      <c r="C4" s="10"/>
      <c r="D4" s="19" t="s">
        <v>30</v>
      </c>
      <c r="E4" s="20">
        <v>100</v>
      </c>
      <c r="F4" s="20">
        <f>E4*10.44/90</f>
        <v>11.6</v>
      </c>
      <c r="G4" s="20">
        <f>E4*14.52/120</f>
        <v>12.1</v>
      </c>
      <c r="H4" s="20">
        <f>E4*13.44/120</f>
        <v>11.2</v>
      </c>
      <c r="I4" s="20">
        <f>E4*240/120</f>
        <v>200</v>
      </c>
      <c r="J4" s="21">
        <v>79.12</v>
      </c>
    </row>
    <row r="5" spans="1:10" ht="15.75" x14ac:dyDescent="0.25">
      <c r="A5" s="4"/>
      <c r="B5" s="7"/>
      <c r="C5" s="10"/>
      <c r="D5" s="22" t="s">
        <v>27</v>
      </c>
      <c r="E5" s="23">
        <v>180</v>
      </c>
      <c r="F5" s="23">
        <f>E5*8.6/150</f>
        <v>10.32</v>
      </c>
      <c r="G5" s="23">
        <f>E5*6.8/150</f>
        <v>8.16</v>
      </c>
      <c r="H5" s="23">
        <f>E5*37.8/150</f>
        <v>45.359999999999992</v>
      </c>
      <c r="I5" s="23">
        <f>E5*266/150</f>
        <v>319.2</v>
      </c>
      <c r="J5" s="24">
        <v>15.43</v>
      </c>
    </row>
    <row r="6" spans="1:10" ht="15.75" x14ac:dyDescent="0.25">
      <c r="A6" s="4"/>
      <c r="B6" s="7" t="s">
        <v>16</v>
      </c>
      <c r="C6" s="10"/>
      <c r="D6" s="22" t="s">
        <v>28</v>
      </c>
      <c r="E6" s="23">
        <v>200</v>
      </c>
      <c r="F6" s="23">
        <v>0.2</v>
      </c>
      <c r="G6" s="23">
        <v>0.1</v>
      </c>
      <c r="H6" s="23">
        <v>13.1</v>
      </c>
      <c r="I6" s="23">
        <v>54.1</v>
      </c>
      <c r="J6" s="24">
        <v>7.66</v>
      </c>
    </row>
    <row r="7" spans="1:10" ht="15.75" x14ac:dyDescent="0.25">
      <c r="A7" s="4"/>
      <c r="B7" s="1" t="s">
        <v>18</v>
      </c>
      <c r="C7" s="11">
        <v>36.1</v>
      </c>
      <c r="D7" s="25" t="s">
        <v>31</v>
      </c>
      <c r="E7" s="20">
        <v>40</v>
      </c>
      <c r="F7" s="20">
        <f>SUM(E7*2.37/30)</f>
        <v>3.1600000000000006</v>
      </c>
      <c r="G7" s="20">
        <f>SUM(E7*0.3/30)</f>
        <v>0.4</v>
      </c>
      <c r="H7" s="20">
        <f>SUM(E7*14.49/30)</f>
        <v>19.32</v>
      </c>
      <c r="I7" s="20">
        <f>SUM(E7*70.14/30)</f>
        <v>93.52</v>
      </c>
      <c r="J7" s="24">
        <v>6.4</v>
      </c>
    </row>
    <row r="8" spans="1:10" ht="15.75" x14ac:dyDescent="0.25">
      <c r="A8" s="4"/>
      <c r="B8" s="1" t="s">
        <v>16</v>
      </c>
      <c r="C8" s="11" t="s">
        <v>22</v>
      </c>
      <c r="D8" s="26" t="s">
        <v>32</v>
      </c>
      <c r="E8" s="20">
        <v>30</v>
      </c>
      <c r="F8" s="20">
        <f>SUM(E8*1.68/30)</f>
        <v>1.68</v>
      </c>
      <c r="G8" s="20">
        <f>SUM(E8*0.33/30)</f>
        <v>0.33</v>
      </c>
      <c r="H8" s="20">
        <f>SUM(E8*14.82/30)</f>
        <v>14.82</v>
      </c>
      <c r="I8" s="20">
        <f>SUM(E8*68.97/30)</f>
        <v>68.97</v>
      </c>
      <c r="J8" s="24">
        <v>6.04</v>
      </c>
    </row>
    <row r="9" spans="1:10" ht="15.75" x14ac:dyDescent="0.25">
      <c r="A9" s="4"/>
      <c r="B9" s="16"/>
      <c r="C9" s="17"/>
      <c r="D9" s="27" t="s">
        <v>29</v>
      </c>
      <c r="E9" s="28">
        <v>20</v>
      </c>
      <c r="F9" s="28">
        <f>E9*3/100</f>
        <v>0.6</v>
      </c>
      <c r="G9" s="28">
        <f>E9*4.1/100</f>
        <v>0.82</v>
      </c>
      <c r="H9" s="28">
        <f>E9*6.4/100</f>
        <v>1.28</v>
      </c>
      <c r="I9" s="28">
        <f>E9*75/100</f>
        <v>15</v>
      </c>
      <c r="J9" s="24">
        <v>33.17</v>
      </c>
    </row>
    <row r="10" spans="1:10" ht="16.5" thickBot="1" x14ac:dyDescent="0.3">
      <c r="A10" s="5"/>
      <c r="B10" s="6"/>
      <c r="C10" s="12"/>
      <c r="D10" s="29"/>
      <c r="E10" s="30"/>
      <c r="F10" s="30"/>
      <c r="G10" s="30"/>
      <c r="H10" s="30"/>
      <c r="I10" s="30"/>
      <c r="J10" s="24"/>
    </row>
    <row r="11" spans="1:10" ht="16.5" thickBot="1" x14ac:dyDescent="0.3">
      <c r="A11" s="4"/>
      <c r="B11" s="14" t="s">
        <v>21</v>
      </c>
      <c r="C11" s="15"/>
      <c r="D11" s="31"/>
      <c r="E11" s="32">
        <f>SUM(E4:E10)</f>
        <v>570</v>
      </c>
      <c r="F11" s="32">
        <f t="shared" ref="F11:I11" si="0">SUM(F4:F10)</f>
        <v>27.560000000000002</v>
      </c>
      <c r="G11" s="32">
        <f>SUM(G4:G10)</f>
        <v>21.909999999999997</v>
      </c>
      <c r="H11" s="32">
        <f t="shared" si="0"/>
        <v>105.07999999999998</v>
      </c>
      <c r="I11" s="32">
        <f t="shared" si="0"/>
        <v>750.79000000000008</v>
      </c>
      <c r="J11" s="32">
        <f>SUM(J4:J10)</f>
        <v>147.82000000000002</v>
      </c>
    </row>
    <row r="12" spans="1:10" ht="16.5" thickBot="1" x14ac:dyDescent="0.3">
      <c r="A12" s="4" t="s">
        <v>11</v>
      </c>
      <c r="B12" s="7" t="s">
        <v>12</v>
      </c>
      <c r="C12" s="13">
        <v>44502</v>
      </c>
      <c r="D12" s="33" t="s">
        <v>33</v>
      </c>
      <c r="E12" s="34">
        <v>100</v>
      </c>
      <c r="F12" s="35">
        <f>E12*3.1/60</f>
        <v>5.166666666666667</v>
      </c>
      <c r="G12" s="35">
        <f>E12*9.4/60</f>
        <v>15.666666666666666</v>
      </c>
      <c r="H12" s="35">
        <f>E12*8.1/60</f>
        <v>13.5</v>
      </c>
      <c r="I12" s="35">
        <f>E12*128.76/60</f>
        <v>214.6</v>
      </c>
      <c r="J12" s="24">
        <v>13.26</v>
      </c>
    </row>
    <row r="13" spans="1:10" ht="32.25" thickBot="1" x14ac:dyDescent="0.3">
      <c r="A13" s="4"/>
      <c r="B13" s="1" t="s">
        <v>13</v>
      </c>
      <c r="C13" s="10" t="s">
        <v>23</v>
      </c>
      <c r="D13" s="36" t="s">
        <v>34</v>
      </c>
      <c r="E13" s="37">
        <v>250</v>
      </c>
      <c r="F13" s="35">
        <f>E13*3.8/250</f>
        <v>3.8</v>
      </c>
      <c r="G13" s="35">
        <f>E13*5.8/250</f>
        <v>5.8</v>
      </c>
      <c r="H13" s="35">
        <f>E13*8.6/250</f>
        <v>8.6</v>
      </c>
      <c r="I13" s="35">
        <f>E13*101.8/250</f>
        <v>101.8</v>
      </c>
      <c r="J13" s="24">
        <v>32.69</v>
      </c>
    </row>
    <row r="14" spans="1:10" ht="16.5" thickBot="1" x14ac:dyDescent="0.3">
      <c r="A14" s="4"/>
      <c r="B14" s="1" t="s">
        <v>14</v>
      </c>
      <c r="C14" s="10" t="s">
        <v>24</v>
      </c>
      <c r="D14" s="38" t="s">
        <v>35</v>
      </c>
      <c r="E14" s="23">
        <v>100</v>
      </c>
      <c r="F14" s="35">
        <f>E14*10.07/100</f>
        <v>10.07</v>
      </c>
      <c r="G14" s="35">
        <f>E14*7.08/100</f>
        <v>7.08</v>
      </c>
      <c r="H14" s="35">
        <f>E14*9.05/100</f>
        <v>9.0500000000000007</v>
      </c>
      <c r="I14" s="35">
        <f>E14*140.77/100</f>
        <v>140.77000000000001</v>
      </c>
      <c r="J14" s="24">
        <v>82.08</v>
      </c>
    </row>
    <row r="15" spans="1:10" ht="16.5" thickBot="1" x14ac:dyDescent="0.3">
      <c r="A15" s="4"/>
      <c r="B15" s="1" t="s">
        <v>18</v>
      </c>
      <c r="C15" s="11" t="s">
        <v>19</v>
      </c>
      <c r="D15" s="38" t="s">
        <v>25</v>
      </c>
      <c r="E15" s="20">
        <v>180</v>
      </c>
      <c r="F15" s="39">
        <f>E15*3.17/150</f>
        <v>3.8040000000000003</v>
      </c>
      <c r="G15" s="39">
        <f>E15*3.6/150</f>
        <v>4.32</v>
      </c>
      <c r="H15" s="39">
        <f>E15*20.4/150</f>
        <v>24.479999999999997</v>
      </c>
      <c r="I15" s="35">
        <f>E15*128/150</f>
        <v>153.6</v>
      </c>
      <c r="J15" s="24">
        <v>23.14</v>
      </c>
    </row>
    <row r="16" spans="1:10" ht="16.5" thickBot="1" x14ac:dyDescent="0.3">
      <c r="A16" s="4"/>
      <c r="B16" s="1" t="s">
        <v>16</v>
      </c>
      <c r="C16" s="11" t="s">
        <v>19</v>
      </c>
      <c r="D16" s="38" t="s">
        <v>26</v>
      </c>
      <c r="E16" s="23">
        <v>200</v>
      </c>
      <c r="F16" s="39">
        <v>0</v>
      </c>
      <c r="G16" s="39">
        <v>0</v>
      </c>
      <c r="H16" s="39">
        <v>27.8</v>
      </c>
      <c r="I16" s="39">
        <v>111</v>
      </c>
      <c r="J16" s="24">
        <v>5.38</v>
      </c>
    </row>
    <row r="17" spans="1:10" ht="16.5" thickBot="1" x14ac:dyDescent="0.3">
      <c r="A17" s="4"/>
      <c r="B17" s="16"/>
      <c r="C17" s="17"/>
      <c r="D17" s="25" t="s">
        <v>31</v>
      </c>
      <c r="E17" s="20">
        <v>40</v>
      </c>
      <c r="F17" s="39">
        <f>E17*2.37/30</f>
        <v>3.1600000000000006</v>
      </c>
      <c r="G17" s="39">
        <f>E17*0.3/30</f>
        <v>0.4</v>
      </c>
      <c r="H17" s="39">
        <f>E17*14.49/30</f>
        <v>19.32</v>
      </c>
      <c r="I17" s="39">
        <f>E17*70.14/30</f>
        <v>93.52</v>
      </c>
      <c r="J17" s="24">
        <v>5.76</v>
      </c>
    </row>
    <row r="18" spans="1:10" ht="16.5" thickBot="1" x14ac:dyDescent="0.3">
      <c r="A18" s="4"/>
      <c r="B18" s="16"/>
      <c r="C18" s="18"/>
      <c r="D18" s="26" t="s">
        <v>32</v>
      </c>
      <c r="E18" s="20">
        <v>30</v>
      </c>
      <c r="F18" s="39">
        <f>E18*1.68/30</f>
        <v>1.68</v>
      </c>
      <c r="G18" s="39">
        <f>E18*0.33/30</f>
        <v>0.33</v>
      </c>
      <c r="H18" s="39">
        <f>E18*14.82/30</f>
        <v>14.82</v>
      </c>
      <c r="I18" s="39">
        <f>E18*68.97/30</f>
        <v>68.97</v>
      </c>
      <c r="J18" s="24">
        <v>4.74</v>
      </c>
    </row>
    <row r="19" spans="1:10" ht="15.75" x14ac:dyDescent="0.25">
      <c r="A19" s="4"/>
      <c r="B19" s="16"/>
      <c r="C19" s="18"/>
      <c r="D19" s="29"/>
      <c r="E19" s="30"/>
      <c r="F19" s="30"/>
      <c r="G19" s="30"/>
      <c r="H19" s="30"/>
      <c r="I19" s="30"/>
      <c r="J19" s="24"/>
    </row>
    <row r="20" spans="1:10" ht="15.75" x14ac:dyDescent="0.25">
      <c r="A20" s="4"/>
      <c r="B20" s="16"/>
      <c r="C20" s="17"/>
      <c r="D20" s="29"/>
      <c r="E20" s="30"/>
      <c r="F20" s="30"/>
      <c r="G20" s="30"/>
      <c r="H20" s="30"/>
      <c r="I20" s="30"/>
      <c r="J20" s="24"/>
    </row>
    <row r="21" spans="1:10" ht="16.5" thickBot="1" x14ac:dyDescent="0.3">
      <c r="A21" s="5"/>
      <c r="B21" s="6"/>
      <c r="C21" s="12"/>
      <c r="D21" s="31"/>
      <c r="E21" s="40">
        <f>SUM(E12:E20)</f>
        <v>900</v>
      </c>
      <c r="F21" s="40">
        <f t="shared" ref="F21:I21" si="1">SUM(F12:F20)</f>
        <v>27.680666666666671</v>
      </c>
      <c r="G21" s="40">
        <f t="shared" si="1"/>
        <v>33.596666666666664</v>
      </c>
      <c r="H21" s="40">
        <f t="shared" si="1"/>
        <v>117.57</v>
      </c>
      <c r="I21" s="40">
        <f t="shared" si="1"/>
        <v>884.26</v>
      </c>
      <c r="J21" s="32">
        <f>SUM(J12:J20)</f>
        <v>167.05</v>
      </c>
    </row>
    <row r="22" spans="1:10" ht="16.5" thickBot="1" x14ac:dyDescent="0.3">
      <c r="D22" s="41"/>
      <c r="E22" s="42">
        <f>E11+E21</f>
        <v>1470</v>
      </c>
      <c r="F22" s="42">
        <f t="shared" ref="F22:I22" si="2">F11+F21</f>
        <v>55.240666666666669</v>
      </c>
      <c r="G22" s="42">
        <f t="shared" si="2"/>
        <v>55.506666666666661</v>
      </c>
      <c r="H22" s="42">
        <f t="shared" si="2"/>
        <v>222.64999999999998</v>
      </c>
      <c r="I22" s="42">
        <f t="shared" si="2"/>
        <v>1635.0500000000002</v>
      </c>
      <c r="J22" s="43">
        <f>J11+J21</f>
        <v>314.87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2025-10-03T09:27:05Z</dcterms:modified>
</cp:coreProperties>
</file>